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IOM SOMALIA\WASH\AFDB Mini Water systems\New folder\South West\9. Caanoole Village\"/>
    </mc:Choice>
  </mc:AlternateContent>
  <bookViews>
    <workbookView xWindow="240" yWindow="72" windowWidth="20112" windowHeight="7992" tabRatio="873" activeTab="6"/>
  </bookViews>
  <sheets>
    <sheet name="Preliminaries" sheetId="8" r:id="rId1"/>
    <sheet name="25M3 - Elevated Water tank" sheetId="22" r:id="rId2"/>
    <sheet name="Well Construction" sheetId="19" r:id="rId3"/>
    <sheet name="Solar" sheetId="13" r:id="rId4"/>
    <sheet name="Pipeline and fence" sheetId="7" r:id="rId5"/>
    <sheet name="Water Kiosk" sheetId="23" r:id="rId6"/>
    <sheet name="Grand summary" sheetId="17" r:id="rId7"/>
  </sheets>
  <definedNames>
    <definedName name="_xlnm.Print_Area" localSheetId="3">Solar!$A$1:$I$304</definedName>
    <definedName name="_xlnm.Print_Area" localSheetId="5">'Water Kiosk'!$A$1:$F$30</definedName>
  </definedNames>
  <calcPr calcId="152511" refMode="R1C1" concurrentCalc="0"/>
</workbook>
</file>

<file path=xl/calcChain.xml><?xml version="1.0" encoding="utf-8"?>
<calcChain xmlns="http://schemas.openxmlformats.org/spreadsheetml/2006/main">
  <c r="I192" i="7" l="1"/>
  <c r="I189" i="7"/>
  <c r="I185" i="7"/>
  <c r="I183" i="7"/>
  <c r="I180" i="7"/>
  <c r="I178" i="7"/>
  <c r="I174" i="7"/>
  <c r="I167" i="7"/>
  <c r="I164" i="7"/>
  <c r="I159" i="7"/>
  <c r="I156" i="7"/>
  <c r="I49" i="7"/>
  <c r="I41" i="7"/>
  <c r="I54" i="7"/>
  <c r="I46" i="7"/>
  <c r="I56" i="7"/>
  <c r="I84" i="7"/>
  <c r="I18" i="7"/>
  <c r="I21" i="7"/>
  <c r="I23" i="7"/>
  <c r="I26" i="7"/>
  <c r="I82" i="7"/>
  <c r="I69" i="7"/>
  <c r="I72" i="7"/>
  <c r="I86" i="7"/>
  <c r="I89" i="7"/>
  <c r="I227" i="7"/>
  <c r="I111" i="7"/>
  <c r="I117" i="7"/>
  <c r="I119" i="7"/>
  <c r="I121" i="7"/>
  <c r="I123" i="7"/>
  <c r="I134" i="7"/>
  <c r="I137" i="7"/>
  <c r="I207" i="7"/>
  <c r="I195" i="7"/>
  <c r="I198" i="7"/>
  <c r="I209" i="7"/>
  <c r="I213" i="7"/>
  <c r="I230" i="7"/>
  <c r="I234" i="7"/>
  <c r="I237" i="7"/>
  <c r="D24" i="17"/>
  <c r="G18" i="7"/>
  <c r="G21" i="7"/>
  <c r="G23" i="7"/>
  <c r="G69" i="7"/>
  <c r="G111" i="7"/>
  <c r="G117" i="7"/>
  <c r="G156" i="7"/>
  <c r="G159" i="7"/>
  <c r="G164" i="7"/>
  <c r="G167" i="7"/>
  <c r="G174" i="7"/>
  <c r="G183" i="7"/>
  <c r="G185" i="7"/>
  <c r="G195" i="7"/>
  <c r="C230" i="7"/>
  <c r="C227" i="7"/>
  <c r="B220" i="7"/>
  <c r="B218" i="7"/>
  <c r="B217" i="7"/>
  <c r="C209" i="7"/>
  <c r="C207" i="7"/>
  <c r="B97" i="7"/>
  <c r="B143" i="7"/>
  <c r="B95" i="7"/>
  <c r="B141" i="7"/>
  <c r="B94" i="7"/>
  <c r="B140" i="7"/>
  <c r="C86" i="7"/>
  <c r="C84" i="7"/>
  <c r="C82" i="7"/>
  <c r="B64" i="7"/>
  <c r="B62" i="7"/>
  <c r="B61" i="7"/>
  <c r="B33" i="7"/>
  <c r="B31" i="7"/>
  <c r="B30" i="7"/>
  <c r="F27" i="23"/>
  <c r="F26" i="23"/>
  <c r="F7" i="23"/>
  <c r="F8" i="23"/>
  <c r="F9" i="23"/>
  <c r="F10" i="23"/>
  <c r="F11" i="23"/>
  <c r="F12" i="23"/>
  <c r="F13" i="23"/>
  <c r="F14" i="23"/>
  <c r="F15" i="23"/>
  <c r="F16" i="23"/>
  <c r="F17" i="23"/>
  <c r="F18" i="23"/>
  <c r="F19" i="23"/>
  <c r="F20" i="23"/>
  <c r="F21" i="23"/>
  <c r="F22" i="23"/>
  <c r="F23" i="23"/>
  <c r="F24" i="23"/>
  <c r="F25" i="23"/>
  <c r="F28" i="23"/>
  <c r="F29" i="23"/>
  <c r="F30" i="23"/>
  <c r="D27" i="17"/>
  <c r="D12" i="23"/>
  <c r="D11" i="23"/>
  <c r="D10" i="23"/>
  <c r="D9" i="23"/>
  <c r="D8" i="23"/>
  <c r="D7" i="23"/>
  <c r="D6" i="23"/>
  <c r="F6" i="23"/>
  <c r="G122" i="22"/>
  <c r="I122" i="22"/>
  <c r="G124" i="22"/>
  <c r="I124" i="22"/>
  <c r="G126" i="22"/>
  <c r="I126" i="22"/>
  <c r="G131" i="22"/>
  <c r="I131" i="22"/>
  <c r="G133" i="22"/>
  <c r="I133" i="22"/>
  <c r="G135" i="22"/>
  <c r="I135" i="22"/>
  <c r="G142" i="22"/>
  <c r="I142" i="22"/>
  <c r="G146" i="22"/>
  <c r="I146" i="22"/>
  <c r="G148" i="22"/>
  <c r="I148" i="22"/>
  <c r="G72" i="22"/>
  <c r="G79" i="22"/>
  <c r="G86" i="22"/>
  <c r="G113" i="22"/>
  <c r="I113" i="22"/>
  <c r="G115" i="22"/>
  <c r="I115" i="22"/>
  <c r="G163" i="22"/>
  <c r="I163" i="22"/>
  <c r="G166" i="22"/>
  <c r="I166" i="22"/>
  <c r="G170" i="22"/>
  <c r="I170" i="22"/>
  <c r="G172" i="22"/>
  <c r="I172" i="22"/>
  <c r="G177" i="22"/>
  <c r="I177" i="22"/>
  <c r="G179" i="22"/>
  <c r="I179" i="22"/>
  <c r="G188" i="22"/>
  <c r="I188" i="22"/>
  <c r="G193" i="22"/>
  <c r="I193" i="22"/>
  <c r="G196" i="22"/>
  <c r="I196" i="22"/>
  <c r="G203" i="22"/>
  <c r="I203" i="22"/>
  <c r="G206" i="22"/>
  <c r="I206" i="22"/>
  <c r="G214" i="22"/>
  <c r="I214" i="22"/>
  <c r="G217" i="22"/>
  <c r="I217" i="22"/>
  <c r="G221" i="22"/>
  <c r="I221" i="22"/>
  <c r="G224" i="22"/>
  <c r="I224" i="22"/>
  <c r="G231" i="22"/>
  <c r="I231" i="22"/>
  <c r="G234" i="22"/>
  <c r="I234" i="22"/>
  <c r="G238" i="22"/>
  <c r="I238" i="22"/>
  <c r="G241" i="22"/>
  <c r="I241" i="22"/>
  <c r="G247" i="22"/>
  <c r="I247" i="22"/>
  <c r="G250" i="22"/>
  <c r="I250" i="22"/>
  <c r="G259" i="22"/>
  <c r="I259" i="22"/>
  <c r="G263" i="22"/>
  <c r="I263" i="22"/>
  <c r="G265" i="22"/>
  <c r="I265" i="22"/>
  <c r="G267" i="22"/>
  <c r="I267" i="22"/>
  <c r="G269" i="22"/>
  <c r="I269" i="22"/>
  <c r="I274" i="22"/>
  <c r="I485" i="22"/>
  <c r="G292" i="22"/>
  <c r="I292" i="22"/>
  <c r="I312" i="22"/>
  <c r="I487" i="22"/>
  <c r="G12" i="22"/>
  <c r="I12" i="22"/>
  <c r="I17" i="22"/>
  <c r="I23" i="22"/>
  <c r="I481" i="22"/>
  <c r="G42" i="22"/>
  <c r="I42" i="22"/>
  <c r="G45" i="22"/>
  <c r="I45" i="22"/>
  <c r="I47" i="22"/>
  <c r="G51" i="22"/>
  <c r="I51" i="22"/>
  <c r="I56" i="22"/>
  <c r="G61" i="22"/>
  <c r="I61" i="22"/>
  <c r="G65" i="22"/>
  <c r="I65" i="22"/>
  <c r="G70" i="22"/>
  <c r="I70" i="22"/>
  <c r="I72" i="22"/>
  <c r="I79" i="22"/>
  <c r="I86" i="22"/>
  <c r="I97" i="22"/>
  <c r="I483" i="22"/>
  <c r="G337" i="22"/>
  <c r="G352" i="22"/>
  <c r="I352" i="22"/>
  <c r="G339" i="22"/>
  <c r="G354" i="22"/>
  <c r="I354" i="22"/>
  <c r="G341" i="22"/>
  <c r="G356" i="22"/>
  <c r="I356" i="22"/>
  <c r="G343" i="22"/>
  <c r="G365" i="22"/>
  <c r="I365" i="22"/>
  <c r="G371" i="22"/>
  <c r="I371" i="22"/>
  <c r="I383" i="22"/>
  <c r="I489" i="22"/>
  <c r="I401" i="22"/>
  <c r="I403" i="22"/>
  <c r="I405" i="22"/>
  <c r="I407" i="22"/>
  <c r="I409" i="22"/>
  <c r="I411" i="22"/>
  <c r="I414" i="22"/>
  <c r="I417" i="22"/>
  <c r="I428" i="22"/>
  <c r="I491" i="22"/>
  <c r="I448" i="22"/>
  <c r="I458" i="22"/>
  <c r="I493" i="22"/>
  <c r="I499" i="22"/>
  <c r="I506" i="22"/>
  <c r="D15" i="17"/>
  <c r="C493" i="22"/>
  <c r="C491" i="22"/>
  <c r="C489" i="22"/>
  <c r="C487" i="22"/>
  <c r="C485" i="22"/>
  <c r="C483" i="22"/>
  <c r="C481" i="22"/>
  <c r="B472" i="22"/>
  <c r="B469" i="22"/>
  <c r="B468" i="22"/>
  <c r="B465" i="22"/>
  <c r="B463" i="22"/>
  <c r="B462" i="22"/>
  <c r="B435" i="22"/>
  <c r="B433" i="22"/>
  <c r="B432" i="22"/>
  <c r="B393" i="22"/>
  <c r="B391" i="22"/>
  <c r="B390" i="22"/>
  <c r="I343" i="22"/>
  <c r="I341" i="22"/>
  <c r="I339" i="22"/>
  <c r="I337" i="22"/>
  <c r="G330" i="22"/>
  <c r="I330" i="22"/>
  <c r="B321" i="22"/>
  <c r="B318" i="22"/>
  <c r="B317" i="22"/>
  <c r="B282" i="22"/>
  <c r="B279" i="22"/>
  <c r="B278" i="22"/>
  <c r="B106" i="22"/>
  <c r="B103" i="22"/>
  <c r="B102" i="22"/>
  <c r="B32" i="22"/>
  <c r="B30" i="22"/>
  <c r="B29" i="22"/>
  <c r="B287" i="13"/>
  <c r="I74" i="19"/>
  <c r="I78" i="19"/>
  <c r="I59" i="19"/>
  <c r="I230" i="13"/>
  <c r="C271" i="13"/>
  <c r="I240" i="13"/>
  <c r="I254" i="13"/>
  <c r="I256" i="13"/>
  <c r="I232" i="13"/>
  <c r="I234" i="13"/>
  <c r="I236" i="13"/>
  <c r="I238" i="13"/>
  <c r="I242" i="13"/>
  <c r="I244" i="13"/>
  <c r="I246" i="13"/>
  <c r="I248" i="13"/>
  <c r="I250" i="13"/>
  <c r="I252" i="13"/>
  <c r="G16" i="13"/>
  <c r="G43" i="13"/>
  <c r="I16" i="13"/>
  <c r="I21" i="13"/>
  <c r="I24" i="13"/>
  <c r="I202" i="13"/>
  <c r="G52" i="13"/>
  <c r="G62" i="13"/>
  <c r="I62" i="13"/>
  <c r="I52" i="13"/>
  <c r="I57" i="13"/>
  <c r="G73" i="13"/>
  <c r="G80" i="13"/>
  <c r="I80" i="13"/>
  <c r="I188" i="13"/>
  <c r="I191" i="13"/>
  <c r="G143" i="13"/>
  <c r="I143" i="13"/>
  <c r="G151" i="13"/>
  <c r="G155" i="13"/>
  <c r="I155" i="13"/>
  <c r="C297" i="13"/>
  <c r="C294" i="13"/>
  <c r="B285" i="13"/>
  <c r="B284" i="13"/>
  <c r="B220" i="13"/>
  <c r="B219" i="13"/>
  <c r="I34" i="19"/>
  <c r="I21" i="19"/>
  <c r="I24" i="19"/>
  <c r="I106" i="19"/>
  <c r="I36" i="19"/>
  <c r="I38" i="19"/>
  <c r="I44" i="19"/>
  <c r="G57" i="19"/>
  <c r="I57" i="19"/>
  <c r="I65" i="19"/>
  <c r="I112" i="19"/>
  <c r="I85" i="19"/>
  <c r="I87" i="19"/>
  <c r="I90" i="19"/>
  <c r="D114" i="19"/>
  <c r="D112" i="19"/>
  <c r="D110" i="19"/>
  <c r="D108" i="19"/>
  <c r="D106" i="19"/>
  <c r="B98" i="19"/>
  <c r="B96" i="19"/>
  <c r="B95" i="19"/>
  <c r="C210" i="13"/>
  <c r="C208" i="13"/>
  <c r="C206" i="13"/>
  <c r="C204" i="13"/>
  <c r="C202" i="13"/>
  <c r="G179" i="13"/>
  <c r="I179" i="13"/>
  <c r="B170" i="13"/>
  <c r="B167" i="13"/>
  <c r="B166" i="13"/>
  <c r="B134" i="13"/>
  <c r="B131" i="13"/>
  <c r="B130" i="13"/>
  <c r="G111" i="13"/>
  <c r="I111" i="13"/>
  <c r="G114" i="13"/>
  <c r="I114" i="13"/>
  <c r="G116" i="13"/>
  <c r="I116" i="13"/>
  <c r="G122" i="13"/>
  <c r="I122" i="13"/>
  <c r="I124" i="13"/>
  <c r="B97" i="13"/>
  <c r="B95" i="13"/>
  <c r="B94" i="13"/>
  <c r="B33" i="13"/>
  <c r="B31" i="13"/>
  <c r="B30" i="13"/>
  <c r="K516" i="8"/>
  <c r="K542" i="8"/>
  <c r="K483" i="8"/>
  <c r="K540" i="8"/>
  <c r="K437" i="8"/>
  <c r="K538" i="8"/>
  <c r="K371" i="8"/>
  <c r="K536" i="8"/>
  <c r="K309" i="8"/>
  <c r="K534" i="8"/>
  <c r="K255" i="8"/>
  <c r="K532" i="8"/>
  <c r="K195" i="8"/>
  <c r="K530" i="8"/>
  <c r="K128" i="8"/>
  <c r="K528" i="8"/>
  <c r="I262" i="13"/>
  <c r="I271" i="13"/>
  <c r="I73" i="13"/>
  <c r="G157" i="13"/>
  <c r="I157" i="13"/>
  <c r="I210" i="13"/>
  <c r="I206" i="13"/>
  <c r="I151" i="13"/>
  <c r="G48" i="13"/>
  <c r="I48" i="13"/>
  <c r="G46" i="13"/>
  <c r="I46" i="13"/>
  <c r="G71" i="13"/>
  <c r="I71" i="13"/>
  <c r="I43" i="13"/>
  <c r="I68" i="19"/>
  <c r="I110" i="19"/>
  <c r="I92" i="19"/>
  <c r="I114" i="19"/>
  <c r="I47" i="19"/>
  <c r="I108" i="19"/>
  <c r="I117" i="19"/>
  <c r="K546" i="8"/>
  <c r="D12" i="17"/>
  <c r="G87" i="13"/>
  <c r="G66" i="13"/>
  <c r="I66" i="13"/>
  <c r="I275" i="13"/>
  <c r="I297" i="13"/>
  <c r="D18" i="17"/>
  <c r="I87" i="13"/>
  <c r="I90" i="13"/>
  <c r="I204" i="13"/>
  <c r="G141" i="13"/>
  <c r="I141" i="13"/>
  <c r="I161" i="13"/>
  <c r="I208" i="13"/>
  <c r="I214" i="13"/>
  <c r="I294" i="13"/>
  <c r="I302" i="13"/>
  <c r="D21" i="17"/>
  <c r="I127" i="13"/>
  <c r="D32" i="17"/>
</calcChain>
</file>

<file path=xl/sharedStrings.xml><?xml version="1.0" encoding="utf-8"?>
<sst xmlns="http://schemas.openxmlformats.org/spreadsheetml/2006/main" count="1276" uniqueCount="764">
  <si>
    <t>ITEM</t>
  </si>
  <si>
    <t>DESCRIPTION</t>
  </si>
  <si>
    <t>UNIT</t>
  </si>
  <si>
    <t>B</t>
  </si>
  <si>
    <t>No.</t>
  </si>
  <si>
    <t>C</t>
  </si>
  <si>
    <t>D</t>
  </si>
  <si>
    <t>E</t>
  </si>
  <si>
    <t>H</t>
  </si>
  <si>
    <t>F</t>
  </si>
  <si>
    <t>I</t>
  </si>
  <si>
    <t>Remove surplus excavated material from site</t>
  </si>
  <si>
    <t>QUANTITY</t>
  </si>
  <si>
    <t>RATE (USD)</t>
  </si>
  <si>
    <t>AMOUNT (USD)</t>
  </si>
  <si>
    <t>A</t>
  </si>
  <si>
    <t>G</t>
  </si>
  <si>
    <t>J</t>
  </si>
  <si>
    <t>K</t>
  </si>
  <si>
    <t>L</t>
  </si>
  <si>
    <r>
      <t>m</t>
    </r>
    <r>
      <rPr>
        <vertAlign val="superscript"/>
        <sz val="10"/>
        <color indexed="8"/>
        <rFont val="Arial"/>
        <family val="2"/>
      </rPr>
      <t>2</t>
    </r>
  </si>
  <si>
    <r>
      <t>m</t>
    </r>
    <r>
      <rPr>
        <vertAlign val="superscript"/>
        <sz val="10"/>
        <color indexed="8"/>
        <rFont val="Arial"/>
        <family val="2"/>
      </rPr>
      <t>3</t>
    </r>
  </si>
  <si>
    <t>ITEM NO.</t>
  </si>
  <si>
    <t xml:space="preserve">UNIT </t>
  </si>
  <si>
    <t>RATE (US$)</t>
  </si>
  <si>
    <t>AMOUNT (US$)</t>
  </si>
  <si>
    <t xml:space="preserve">Load, wheel and cart deposit and spread surplus excavated </t>
  </si>
  <si>
    <t xml:space="preserve">material where directed on site at a distance not exceeding  </t>
  </si>
  <si>
    <t>100 meters</t>
  </si>
  <si>
    <t>LS</t>
  </si>
  <si>
    <t>CARRIED TO COLLECTION AT END OF ELEMENT 1</t>
  </si>
  <si>
    <t xml:space="preserve">Excavations including maintaining and supporting sides </t>
  </si>
  <si>
    <t>and keeping free from water, mud and fallen material</t>
  </si>
  <si>
    <t>CM</t>
  </si>
  <si>
    <t>Disposal</t>
  </si>
  <si>
    <t xml:space="preserve">Return, fill and ram selected excavated material around </t>
  </si>
  <si>
    <t>foundations</t>
  </si>
  <si>
    <t>Hardcore or other approved filling, as described</t>
  </si>
  <si>
    <t xml:space="preserve">300mm thick well compacted hardcore filling blinded with </t>
  </si>
  <si>
    <t xml:space="preserve">25mm thick quarry dust layer to receive surface bed </t>
  </si>
  <si>
    <t>SM</t>
  </si>
  <si>
    <t xml:space="preserve"> </t>
  </si>
  <si>
    <t>Anti-termite treatment</t>
  </si>
  <si>
    <t xml:space="preserve">Gladiator or equal and approved chemical anti-termite </t>
  </si>
  <si>
    <t xml:space="preserve">treatment, executed complete by an approved specialist </t>
  </si>
  <si>
    <t>Damp-proof membrane</t>
  </si>
  <si>
    <t xml:space="preserve">1000 gauge polythene or other equal and approved </t>
  </si>
  <si>
    <t xml:space="preserve">damp-proof membrane, laid over blinded hardcore </t>
  </si>
  <si>
    <t>(m.s) with 300mm side and end laps (measured</t>
  </si>
  <si>
    <t>nett-allow for laps)</t>
  </si>
  <si>
    <t>Plain concrete class 15 in:</t>
  </si>
  <si>
    <t>necessary formwork</t>
  </si>
  <si>
    <t>LM</t>
  </si>
  <si>
    <t>US$</t>
  </si>
  <si>
    <t>Cement and sand (1:3) screeds, backings, beds etc</t>
  </si>
  <si>
    <t>MAIN SUMMARY</t>
  </si>
  <si>
    <t>ELEMENT</t>
  </si>
  <si>
    <t>TITLE</t>
  </si>
  <si>
    <t>PAGE</t>
  </si>
  <si>
    <t>NO</t>
  </si>
  <si>
    <t>2/1</t>
  </si>
  <si>
    <t>2/2</t>
  </si>
  <si>
    <t>2/3</t>
  </si>
  <si>
    <t>2/4</t>
  </si>
  <si>
    <t>2/5</t>
  </si>
  <si>
    <t>TOTAL  CARRIED TO GRAND SUMMARY</t>
  </si>
  <si>
    <t>SECTION 1</t>
  </si>
  <si>
    <t>PRELIMINARIES</t>
  </si>
  <si>
    <t>SPECIAL NOTES</t>
  </si>
  <si>
    <t>The Contractor is required to check the numbers of the pages and should any be found to be missing or</t>
  </si>
  <si>
    <t>in duplicate or the figures or writing indistinct, they must inform the Quantity Surveyors at once and have</t>
  </si>
  <si>
    <t xml:space="preserve">the same rectified.  Should the Contractor be in doubt about the precise meaning of any item, word or </t>
  </si>
  <si>
    <t>figure, for any reason whatsoever, or observe any apparent omission of words or figures they must inform</t>
  </si>
  <si>
    <t>the Quantity Surveyor in order that the correct meaning may be decided upon before the date for the</t>
  </si>
  <si>
    <t>submission of the Tender.</t>
  </si>
  <si>
    <t>No liability whatever will be admitted nor claim allowed in respect of errors in the Contractor's Tender</t>
  </si>
  <si>
    <t xml:space="preserve">due to mistakes in the Bills of Quantities which should have been rectified in the manner described </t>
  </si>
  <si>
    <t>above.</t>
  </si>
  <si>
    <t xml:space="preserve">Any doubt or obscurity as to the meaning or intention of any part of the tender documents, or any </t>
  </si>
  <si>
    <t xml:space="preserve">question arising, shall be taken up in writing, before submission of the tender so that the same can  </t>
  </si>
  <si>
    <t>be clarified.</t>
  </si>
  <si>
    <t xml:space="preserve">The Contractor shall not alter or otherwise qualify the text of these Bills of Quantities. Any alteration </t>
  </si>
  <si>
    <t xml:space="preserve">or qualification made without authority will be ignored and the text of the Bills of Quantities as  </t>
  </si>
  <si>
    <t>printed will be adhered to.</t>
  </si>
  <si>
    <t xml:space="preserve">The Contractor shall be deemed to have made allowance in their prices generally to cover items of  </t>
  </si>
  <si>
    <t xml:space="preserve">Preliminaries or additions to Prime Cost Sums or other items, if these have not been priced against the  </t>
  </si>
  <si>
    <t>respective items.</t>
  </si>
  <si>
    <t xml:space="preserve">All items of measured work shall be priced in detail and tenders containing lump sums to cover trades or </t>
  </si>
  <si>
    <t>groups of work must be broken down to show prices for each item before they will be accepted.</t>
  </si>
  <si>
    <t>Lump sums to cover items of Preliminaries shall likewise be broken down if so required.</t>
  </si>
  <si>
    <t>In no case will any expenses incurred by Contractors in preparation of this Tender be reimbursed.</t>
  </si>
  <si>
    <t xml:space="preserve">The copyright of these Bills of Quantities is vested in the Quantity Surveyors and no part thereof may </t>
  </si>
  <si>
    <t>be reproduced without their express permission given in writing.</t>
  </si>
  <si>
    <t xml:space="preserve">The Contractor is solely responsible for the accurate ordering of materials in accordance with the </t>
  </si>
  <si>
    <t>Drawings and Architect's instructions and no claims for any loss or expense will be entertained for</t>
  </si>
  <si>
    <t>orders for materials based upon the Bills of Quantities.</t>
  </si>
  <si>
    <t xml:space="preserve">The Bills of Quantities must be priced in US Dollar currency, i.e. US Dollars and Cents.   </t>
  </si>
  <si>
    <t>The tender documents must be priced in ink.</t>
  </si>
  <si>
    <t>INDEX</t>
  </si>
  <si>
    <t>SECTION NO. 1</t>
  </si>
  <si>
    <t>PRELIMINARIES AND GENERAL DESCRIPTIONS</t>
  </si>
  <si>
    <t>SECTION NO. 2</t>
  </si>
  <si>
    <t>SECTION NO. 3</t>
  </si>
  <si>
    <t>PIPELINE</t>
  </si>
  <si>
    <t>SECTION NO. 4</t>
  </si>
  <si>
    <t>GRAND SUMMARY</t>
  </si>
  <si>
    <t xml:space="preserve"> SECTION NO. 1</t>
  </si>
  <si>
    <t>PRELIMINARY PARTICULARS</t>
  </si>
  <si>
    <t>PARTIES</t>
  </si>
  <si>
    <t>The "Employer" is</t>
  </si>
  <si>
    <t>INTERNATIONAL ORGANIZATION FOR MIGRATION</t>
  </si>
  <si>
    <t xml:space="preserve">For the purpose of the works which are under the control of the consultants above, the </t>
  </si>
  <si>
    <t xml:space="preserve">respective consultants shall be deemed to be invested with the duties and be representatives </t>
  </si>
  <si>
    <t xml:space="preserve">of the Architect. </t>
  </si>
  <si>
    <t>SITE</t>
  </si>
  <si>
    <t>The site of the works shall be used solely for the purpose of executing and completing the</t>
  </si>
  <si>
    <t xml:space="preserve"> Contract to the satisfaction of the Architect.</t>
  </si>
  <si>
    <t xml:space="preserve">The Contractor shall obtain the Architect's approval for the siting of all temporary storage </t>
  </si>
  <si>
    <t>areas for materials.</t>
  </si>
  <si>
    <t xml:space="preserve">The Contractors shall visit the site to acquaint themselves with its nature and position, the </t>
  </si>
  <si>
    <t xml:space="preserve">nature of the ground, sub- strata and other local conditions, position of power and water </t>
  </si>
  <si>
    <t xml:space="preserve">supplies, access roads or any other limitations, and no claims for extras will be considered </t>
  </si>
  <si>
    <t>on account of lack of knowledge in this respect.</t>
  </si>
  <si>
    <t xml:space="preserve">The Contractor's attention is drawn to the fact that they shall confine themselves to the area </t>
  </si>
  <si>
    <t>necessary for executing the works as instructed by the Architect.</t>
  </si>
  <si>
    <t xml:space="preserve">The contractor must obtain the Architect's approval and directions regarding the use of any </t>
  </si>
  <si>
    <t xml:space="preserve">materials found on the Site. Any such material utilized in the execution of the Contract shall be </t>
  </si>
  <si>
    <t xml:space="preserve">measured and value assessed by the Quantity Surveyor and the amount credited to the </t>
  </si>
  <si>
    <t xml:space="preserve">Employer.   </t>
  </si>
  <si>
    <t>Carried To Collection</t>
  </si>
  <si>
    <t xml:space="preserve"> GENERAL MATTERS</t>
  </si>
  <si>
    <t>SUFFICIENCY OF TENDER</t>
  </si>
  <si>
    <t xml:space="preserve">The Contractor shall be deemed to have satisfied themselves before tendering as to the </t>
  </si>
  <si>
    <t xml:space="preserve">correctness and sufficiency of their Tender for the Works and of the rates and prices stated </t>
  </si>
  <si>
    <t xml:space="preserve">in the priced Bills of Quantities, which rates and prices shall cover all their obligations under the </t>
  </si>
  <si>
    <t>Contract and all matters and things necessary for the proper completion and maintenance of</t>
  </si>
  <si>
    <t xml:space="preserve"> the Works.</t>
  </si>
  <si>
    <t>STAMP CHARGES</t>
  </si>
  <si>
    <t xml:space="preserve">The Contractor shall allow for the payment of all Stamp Charges in connection with the Surety </t>
  </si>
  <si>
    <t>Bond and Contract Agreement.</t>
  </si>
  <si>
    <t>DEFINITIONS AND ABBREVIATIONS</t>
  </si>
  <si>
    <t>Terms used in these Bills of Quantities shall be interpreted as follows:</t>
  </si>
  <si>
    <t>"Approved"</t>
  </si>
  <si>
    <t>shall mean approved by the Architect.</t>
  </si>
  <si>
    <t xml:space="preserve">     </t>
  </si>
  <si>
    <t>"as directed"</t>
  </si>
  <si>
    <t xml:space="preserve">shall mean as directed by the Architect or any other consultant in the contract. </t>
  </si>
  <si>
    <t>"BS"</t>
  </si>
  <si>
    <t>Shall mean the current British Standard Specification published by the British</t>
  </si>
  <si>
    <t>Standards Institution, 2 Park Street, London W.1, England.</t>
  </si>
  <si>
    <t>"CM"</t>
  </si>
  <si>
    <t>shall mean Cubic Meters.</t>
  </si>
  <si>
    <t>"SM"</t>
  </si>
  <si>
    <t>shall mean Square Meters.</t>
  </si>
  <si>
    <t xml:space="preserve">"LM"        </t>
  </si>
  <si>
    <t>shall mean Linear Meters.</t>
  </si>
  <si>
    <t>"mm"</t>
  </si>
  <si>
    <t>shall mean Millimeters.</t>
  </si>
  <si>
    <t>"Kg"</t>
  </si>
  <si>
    <t>shall mean Kilograms.</t>
  </si>
  <si>
    <t>"No."</t>
  </si>
  <si>
    <t>shall mean Number.</t>
  </si>
  <si>
    <t>"m.s"</t>
  </si>
  <si>
    <t>shall mean Measured separately.</t>
  </si>
  <si>
    <t>"Ditto "</t>
  </si>
  <si>
    <t>shall mean as described before or as above described.</t>
  </si>
  <si>
    <t>PROGRESS SCHEDULE</t>
  </si>
  <si>
    <t xml:space="preserve">The Contractor shall, upon receiving instructions to proceed with the work, draw up a Time </t>
  </si>
  <si>
    <t xml:space="preserve">and Progress Schedule setting out the order in which the Works are to be carried out with the </t>
  </si>
  <si>
    <t xml:space="preserve">appropriate dates thereof. This Time and Progress Schedule is to be agreed with the Architect </t>
  </si>
  <si>
    <t xml:space="preserve">and no deviation from the order set out in this Schedule will be permitted without the written </t>
  </si>
  <si>
    <t xml:space="preserve">consent of the Architect. The Main Contractor will be responsible for arranging the above </t>
  </si>
  <si>
    <t xml:space="preserve">programme with all Sub-Contractors including the Nominated Sub-Contractors and Nominated </t>
  </si>
  <si>
    <t xml:space="preserve">Suppliers. </t>
  </si>
  <si>
    <t>FIGURED DIMENSIONS</t>
  </si>
  <si>
    <t xml:space="preserve">Figured dimensions are to be followed in preference to dimensions scaled from the Drawings; </t>
  </si>
  <si>
    <t xml:space="preserve">but whenever possible dimensions are to be taken on the Site or from the Buildings. Before </t>
  </si>
  <si>
    <t xml:space="preserve">any work is commenced by Sub-Contractors or Specialist Firms, dimensions must be checked </t>
  </si>
  <si>
    <t xml:space="preserve">on the Site and/or buildings and agreed with the Contractor, irrespective of the comparable </t>
  </si>
  <si>
    <t xml:space="preserve">dimensions shown on the Drawings. The Contractor shall be responsible for the accuracy of </t>
  </si>
  <si>
    <t>such dimensions.</t>
  </si>
  <si>
    <t>PROVISIONAL WORK</t>
  </si>
  <si>
    <t>All "provisional" and other work liable to adjustment under this Contract shall be left uncovered</t>
  </si>
  <si>
    <t xml:space="preserve">for a reasonable time to allow all measurements needed for such adjustment to be taken by </t>
  </si>
  <si>
    <t xml:space="preserve">the Quantity Surveyor. Immediately the work is ready for measurement, the Contractor shall </t>
  </si>
  <si>
    <t>give notice to the Quantity Surveyor.</t>
  </si>
  <si>
    <t xml:space="preserve">If the Contractor makes default in these respects he shall, if the Architect so directs, uncover </t>
  </si>
  <si>
    <t>the work at his own expense to enable the measurements to be taken.</t>
  </si>
  <si>
    <t>EXISTING SERVICES</t>
  </si>
  <si>
    <t xml:space="preserve">Prior to commencement of any work the Contractor is to ascertain from the relevant </t>
  </si>
  <si>
    <t xml:space="preserve">Authorities the exact position, depth and level of all existing electric cables, water pipes or </t>
  </si>
  <si>
    <t xml:space="preserve">other services in the area and they shall make whatever provisions may be required by the </t>
  </si>
  <si>
    <t xml:space="preserve">Authorities concerned for the support and protection of such services. Any damage or </t>
  </si>
  <si>
    <t xml:space="preserve">disturbance caused to any services shall be reported immediately to the Architect and the </t>
  </si>
  <si>
    <t>relevant Authority and shall be made good to their satisfaction at the Contractor's expense.</t>
  </si>
  <si>
    <t>TRANSPORT TO AND FROM THE SITE</t>
  </si>
  <si>
    <t xml:space="preserve">The Contractor shall include in their prices for the transport of materials, workmen, etc., to and </t>
  </si>
  <si>
    <t xml:space="preserve">from the Site of the proposed Works, at such hours and by such routes as are permitted by </t>
  </si>
  <si>
    <t>the Authorities.</t>
  </si>
  <si>
    <t>OVERTIME</t>
  </si>
  <si>
    <t xml:space="preserve">The Contractor shall allow in their tender for any extra costs for overtime working they </t>
  </si>
  <si>
    <t>consider will be necessary in order to complete the works by the contract Date of Completion.</t>
  </si>
  <si>
    <t xml:space="preserve">If during the course of the Contract overtime is worked for a specific purpose in accordance </t>
  </si>
  <si>
    <t xml:space="preserve">with a written instruction issued by the Architect,  the Contractor will be reimbursed in respect </t>
  </si>
  <si>
    <t xml:space="preserve">of such overtime to the extent only of the additional net cost of unproductive time payable </t>
  </si>
  <si>
    <t>over and above the basic hourly rates as laid down by the Regulations of Wages and</t>
  </si>
  <si>
    <t xml:space="preserve">Conditions of Employment Act, Building and Construction Industry Wages council and </t>
  </si>
  <si>
    <t>excluding any bonuses, profits and overheads.</t>
  </si>
  <si>
    <t>PUBLIC AND PRIVATE ROADS, PAVEMENTS, ETC.</t>
  </si>
  <si>
    <t xml:space="preserve">The Contractor will be required to make good, at their own expense, any damage they may </t>
  </si>
  <si>
    <t xml:space="preserve">cause to the present road surfaces and pavements within or beyond the boundary of the Site, </t>
  </si>
  <si>
    <t xml:space="preserve">during the period of the Works.  In particular, all existing trees, shrubs, plants, etc., which may </t>
  </si>
  <si>
    <t xml:space="preserve">be destroyed or damaged during the progress of the Works are to be made good by the </t>
  </si>
  <si>
    <t>Contractor to the approval of the Architect.</t>
  </si>
  <si>
    <t>POLICE REGULATIONS</t>
  </si>
  <si>
    <t xml:space="preserve">The Contractor is to allow for complying with all instructions and regulations of the </t>
  </si>
  <si>
    <t>Police Authorities.</t>
  </si>
  <si>
    <t>CONTRACTORS' SUPERINTENDENCE</t>
  </si>
  <si>
    <t xml:space="preserve">The Contractor shall constantly keep on the Works a literate English-speaking Agent or </t>
  </si>
  <si>
    <t xml:space="preserve">Representative, competent and experienced in the kind of work involved, who shall give </t>
  </si>
  <si>
    <t xml:space="preserve">his whole time to the superintendence of the Works.  Such Agent or Representative shall </t>
  </si>
  <si>
    <t xml:space="preserve">receive on behalf of the Contractor, directions and instructions from the Architect and such </t>
  </si>
  <si>
    <t xml:space="preserve">directions and instructions shall be deemed given to the Contractor in accordance with the </t>
  </si>
  <si>
    <t xml:space="preserve">Conditions of Contract. The Agent shall not be replaced without the specific approval of the </t>
  </si>
  <si>
    <t>Architect.</t>
  </si>
  <si>
    <t xml:space="preserve">It is to be a specific condition of this Contract that the successful Tenderer shall provide </t>
  </si>
  <si>
    <t xml:space="preserve">on site throughout the period from the completion of the substructure to the Date for </t>
  </si>
  <si>
    <t xml:space="preserve">Practical Completion a suitably qualified, experienced and competent person to ensure </t>
  </si>
  <si>
    <t xml:space="preserve">that the works are carried out to the standard required by the specification and detailed </t>
  </si>
  <si>
    <t xml:space="preserve">on the Drawings; and shall ensure that upon any termination of employment a suitable </t>
  </si>
  <si>
    <t>replacement is found.</t>
  </si>
  <si>
    <t xml:space="preserve">Before the Tenderer's offer is accepted the Architect will personally interview the Contractor's </t>
  </si>
  <si>
    <t>proposed Representative.  A curriculum vitae of past experience and qualifications must be</t>
  </si>
  <si>
    <t xml:space="preserve"> provided for the Architect's scrutiny.</t>
  </si>
  <si>
    <t>The Architect's decision will be final regarding the suitability of the proposed Representative.</t>
  </si>
  <si>
    <t>WATER</t>
  </si>
  <si>
    <t xml:space="preserve">All water shall be fresh, clean and pure, free from earthy vegetable or organic matter, acid or </t>
  </si>
  <si>
    <t>alkaline substance in solution or suspension.</t>
  </si>
  <si>
    <t xml:space="preserve">The Contractor shall provide at their own risk and cost all water for use in connection with the </t>
  </si>
  <si>
    <t xml:space="preserve">Works (including the work of Sub-Contractors). The Contractor shall provide at their own </t>
  </si>
  <si>
    <t xml:space="preserve">expense all temporary distribution pipes, storage tanks, meters, etc., and they shall clear </t>
  </si>
  <si>
    <t>away same upon completion of the Works.</t>
  </si>
  <si>
    <t>LIGHTING AND POWER</t>
  </si>
  <si>
    <t xml:space="preserve">The Contractor shall provide at their own risk and cost all artificial lighting and power for use </t>
  </si>
  <si>
    <t xml:space="preserve">on the Works, including all Sub-Contractors' and Specialists' requirements and including all </t>
  </si>
  <si>
    <t>temporary connections, wiring, fittings, etc., and clearing away on completion. The Contractor</t>
  </si>
  <si>
    <t xml:space="preserve"> shall pay all fees and obtain all permits in connection therewith.</t>
  </si>
  <si>
    <t>SAFETY</t>
  </si>
  <si>
    <t xml:space="preserve">In particular there shall  be proper provision of planked footways and guard-rails to scaffolding, </t>
  </si>
  <si>
    <t xml:space="preserve">etc.; protection against falling materials and tools and the Site shall be kept tidy and clear of </t>
  </si>
  <si>
    <t>dangerous rubbish.</t>
  </si>
  <si>
    <t>The Architect shall be empowered to suspend work on the Site should he consider these</t>
  </si>
  <si>
    <t>conditions are not being observed, and no claim arising from such a suspension will be allowed.</t>
  </si>
  <si>
    <t>PROTECTIVE CLOTHING</t>
  </si>
  <si>
    <t xml:space="preserve">The Contractor shall provide all protective or any other special  clothing or equipment for their </t>
  </si>
  <si>
    <t xml:space="preserve">employees that may be necessary. </t>
  </si>
  <si>
    <t xml:space="preserve">These shall include, inter-alia, safety helmets, gloves, goggles, earmuffs, gumboots, steel </t>
  </si>
  <si>
    <t>toed boots, overalls, etc according to the type of work. The Contractor shall ensure</t>
  </si>
  <si>
    <t>that all safety and protective gear are worn by all staff on site at all times</t>
  </si>
  <si>
    <t xml:space="preserve">   </t>
  </si>
  <si>
    <t>MATERIALS AND WORKMANSHIP</t>
  </si>
  <si>
    <t>GENERALLY</t>
  </si>
  <si>
    <t xml:space="preserve">All materials shall be new unless otherwise directed or permitted by the Architect and in all </t>
  </si>
  <si>
    <t xml:space="preserve">cases where the quality of goods or materials is not described or otherwise specified, is to be </t>
  </si>
  <si>
    <t xml:space="preserve">the best quality obtainable in the ordinary meaning of the word "best" and not merely a trade </t>
  </si>
  <si>
    <t>signification of that word.</t>
  </si>
  <si>
    <t xml:space="preserve">All materials and workmanship shall, unless otherwise specified or described, conform to the </t>
  </si>
  <si>
    <t xml:space="preserve">appropriate Kenya Bureau of Standards or British Standards Institution Specification current </t>
  </si>
  <si>
    <t>at the date of tender.</t>
  </si>
  <si>
    <t xml:space="preserve">The Contractor shall order all materials to be obtained from overseas immediately after the </t>
  </si>
  <si>
    <t xml:space="preserve">Contract is signed and shall also order materials to be obtained from local sources as early as </t>
  </si>
  <si>
    <t>necessary to ensure that such materials are on Site when required for use in the Works.</t>
  </si>
  <si>
    <t xml:space="preserve">The Contractor shall be responsible for and shall replace or make good at their own expense </t>
  </si>
  <si>
    <t>any materials lost or damaged.</t>
  </si>
  <si>
    <t xml:space="preserve">The Works throughout shall be executed by skilled workmen well versed in their respective </t>
  </si>
  <si>
    <t>trades.</t>
  </si>
  <si>
    <t>REJECTED WORKMANSHIP OR MATERIALS</t>
  </si>
  <si>
    <t xml:space="preserve">Any workmanship or materials not complying with the specific requirements or approved </t>
  </si>
  <si>
    <t xml:space="preserve">samples or which have been damaged, contaminated or have deteriorated, must immediately </t>
  </si>
  <si>
    <t>be removed from the Site and replaced at the Contractor's expense, as required.</t>
  </si>
  <si>
    <t>PROPRIETARY MATERIALS</t>
  </si>
  <si>
    <t xml:space="preserve">Where proprietary materials are specified herein-after the Contractor may propose the use of </t>
  </si>
  <si>
    <t>materials of other manufacture but equal quality for approval by the Architect.</t>
  </si>
  <si>
    <t xml:space="preserve">All materials and goods, where specified to be obtained from a particular manufacturer or </t>
  </si>
  <si>
    <t xml:space="preserve">         </t>
  </si>
  <si>
    <t>supplier are to be used or fixed strictly in accordance with their instructions.</t>
  </si>
  <si>
    <t>SAMPLES</t>
  </si>
  <si>
    <t xml:space="preserve">The Contractor shall furnish at the earliest possible opportunity before work commences and </t>
  </si>
  <si>
    <t xml:space="preserve">at his own cost, any samples of materials or workman-ship that may be called for by the </t>
  </si>
  <si>
    <t xml:space="preserve">Architect for his approval or rejection, and any further samples in the case of rejection until </t>
  </si>
  <si>
    <t xml:space="preserve">such samples are approved by the Architect and such samples, when approved, shall be the </t>
  </si>
  <si>
    <t>minimum standard for the work to which they apply.</t>
  </si>
  <si>
    <t>CONCRETE TESTS</t>
  </si>
  <si>
    <t xml:space="preserve">Concrete test cubes I.e. per set of three as later described, including testing fees, labour </t>
  </si>
  <si>
    <t>and materials, making moulds, transport and handling etc.. and ensuing copies of tests</t>
  </si>
  <si>
    <t xml:space="preserve"> are promptly dispatched to the Architect's and Quantity Surveyor's offices.  </t>
  </si>
  <si>
    <t>Successful tests only (Provisional)</t>
  </si>
  <si>
    <t xml:space="preserve">              </t>
  </si>
  <si>
    <t>TEMPORARY WORKS</t>
  </si>
  <si>
    <t>SPACE AND SERVICES FOR THE ARCHITECT</t>
  </si>
  <si>
    <t xml:space="preserve">The Contractor shall provide where directed within the site, site offices and clean toilet facilities </t>
  </si>
  <si>
    <t>for the sole use of the Architect and their representatives to the satisfaction of the Local</t>
  </si>
  <si>
    <t xml:space="preserve">Authorities. The offices shall be provided with adequate furniture and the contractor shall </t>
  </si>
  <si>
    <t xml:space="preserve">provide the services of a sweeper, pay all charges and keep the facilities in a clean and </t>
  </si>
  <si>
    <t xml:space="preserve">sanitary condition during the whole period of the Works.  In particular, the Contractor is to </t>
  </si>
  <si>
    <t xml:space="preserve">note that the station will continue with operations during the period of the works and a </t>
  </si>
  <si>
    <t xml:space="preserve">separate office and store shall be provided for full time use by the station dealer. Equally, </t>
  </si>
  <si>
    <t xml:space="preserve">separate sanitary amenities shall be provided for the station staff to the satisfaction of the </t>
  </si>
  <si>
    <t>Architect and local authorities.</t>
  </si>
  <si>
    <t xml:space="preserve">TELEPHONE                             </t>
  </si>
  <si>
    <t xml:space="preserve">The Contractor shall provide a telephone connection to the town exchange for the period of </t>
  </si>
  <si>
    <t xml:space="preserve">the Works, and shall pay all fees and rental for the same. The telephone connection shall </t>
  </si>
  <si>
    <t>remain on site until completion of the works.</t>
  </si>
  <si>
    <t>SANITATION</t>
  </si>
  <si>
    <t xml:space="preserve">The Contractor shall make arrangements for the necessary toilet facilities for their staff and </t>
  </si>
  <si>
    <t xml:space="preserve">workmen to the requirements and satisfaction of the Health authorities and maintain the same </t>
  </si>
  <si>
    <t xml:space="preserve">in a thoroughly clean and sanitary condition and pay all conservancy fees during the period of </t>
  </si>
  <si>
    <t xml:space="preserve">the Works and remove when no longer required.  </t>
  </si>
  <si>
    <t>PLANT, TOOLS AND SCAFFOLDING</t>
  </si>
  <si>
    <t xml:space="preserve">The Contractor shall provide all necessary hoists, tackle, plant, vehicles, tools and appliances </t>
  </si>
  <si>
    <t xml:space="preserve">of on every description for the due and satisfactory completion of the Works and shall remove </t>
  </si>
  <si>
    <t>same completion.</t>
  </si>
  <si>
    <t xml:space="preserve">The Contractor shall provide, erect and maintain all temporary scaffolding, sufficiently strong </t>
  </si>
  <si>
    <t xml:space="preserve">and efficient for the due performance of the Works, including Sub-contract Works, provide </t>
  </si>
  <si>
    <t xml:space="preserve">special scaffolding as and when required during the Works and remove on completion and </t>
  </si>
  <si>
    <t>make good.</t>
  </si>
  <si>
    <t xml:space="preserve">Such scaffolding shall be constructed of tubular steel or timber of sufficient scantlings and be </t>
  </si>
  <si>
    <t>provided with planked footways and guard-rails to approval.</t>
  </si>
  <si>
    <t xml:space="preserve">All such plant, tools and scaffolding shall comply with all regulations whether general or local, in </t>
  </si>
  <si>
    <t>force throughout the period of the Contract and shall be altered or adapted during the Contract</t>
  </si>
  <si>
    <t>as may be necessary to comply with any amendments in or additions to such regulations.</t>
  </si>
  <si>
    <t xml:space="preserve">Scaffolding is not measured hereinafter, and the Contractor must allow here or in his rates for </t>
  </si>
  <si>
    <t>the above.</t>
  </si>
  <si>
    <t>EXISTING AND ADJACENT PROPERTY</t>
  </si>
  <si>
    <t xml:space="preserve">The Contractor must take all steps necessary to safeguard existing and adjacent property, </t>
  </si>
  <si>
    <t xml:space="preserve">make good at their own expense any damage to persons or property caused thereon, and </t>
  </si>
  <si>
    <t>hold the Employer indemnified against any such claim arising.</t>
  </si>
  <si>
    <t xml:space="preserve">The Contractor will be held fully responsible for the safety of the existing and adjacent buildings </t>
  </si>
  <si>
    <t>and for any damage caused in consequence of these Works. They must reinstate all damages</t>
  </si>
  <si>
    <t>at his own expense and indemnify the Employer against any loss.</t>
  </si>
  <si>
    <t xml:space="preserve">The Contractor must take such steps and exercise such care and diligence as to minimize </t>
  </si>
  <si>
    <t xml:space="preserve">nuisance from dust, noise or any other cause to the occupiers of the existing and adjacent </t>
  </si>
  <si>
    <t xml:space="preserve">property. </t>
  </si>
  <si>
    <t>HOARDING</t>
  </si>
  <si>
    <t xml:space="preserve">The Contractor shall enclose the site areas under which work is carried out, with </t>
  </si>
  <si>
    <t>1.80 meter high barbed wire fence comprising treated blue gum poles at centres not</t>
  </si>
  <si>
    <t>exceeding 3.0meters and 6No barbed wire strands at equal spacing</t>
  </si>
  <si>
    <t>The contractors attention is drawn to the fact that some areas of the site are</t>
  </si>
  <si>
    <t>already built up and shall be in use during the currency of this project. As such</t>
  </si>
  <si>
    <t>the contractor must allow for keeping his/her employees from interfering with</t>
  </si>
  <si>
    <t>such other users and preventing and minimizing any nuisance arising from dust,</t>
  </si>
  <si>
    <t>noise or by way of trespass.</t>
  </si>
  <si>
    <r>
      <t>Allow for Provisional length of 100 meters @</t>
    </r>
    <r>
      <rPr>
        <u/>
        <sz val="11"/>
        <rFont val="Tahoma"/>
        <family val="2"/>
      </rPr>
      <t xml:space="preserve">                 </t>
    </r>
    <r>
      <rPr>
        <sz val="11"/>
        <rFont val="Tahoma"/>
        <family val="2"/>
      </rPr>
      <t>(tenderer to insert rate and extend)</t>
    </r>
  </si>
  <si>
    <t>WATCHING AND LIGHTING</t>
  </si>
  <si>
    <t xml:space="preserve">The Contractor shall provide at their risk and cost all watching and lighting as necessary to </t>
  </si>
  <si>
    <t>safeguard the Works, plant and materials against damage and theft.</t>
  </si>
  <si>
    <t>SIGNBOARD</t>
  </si>
  <si>
    <t xml:space="preserve">The Signboard and lettering on same for the display of the General and Sub-Contractors' </t>
  </si>
  <si>
    <t>names shall be of an approved size with the Employer's name painted thereon. The Architect's</t>
  </si>
  <si>
    <t xml:space="preserve">Quantity Surveyor's and other Consultants' names shall be printed in 50 mm letters all to the </t>
  </si>
  <si>
    <t xml:space="preserve">Architect's approved design. No other signboard or advertising will be permitted without prior </t>
  </si>
  <si>
    <t>permission from the Architect.</t>
  </si>
  <si>
    <t>PRIME COST RATES</t>
  </si>
  <si>
    <t xml:space="preserve">Where description of items include a P.C. rate per unit this rate is to cover the net supply </t>
  </si>
  <si>
    <t xml:space="preserve">cost of the unit only.  The Contractor's price must include for the cost of the unit at the rate </t>
  </si>
  <si>
    <t>stated, plus waste, taking delivery, storage, fixing in position, profit and overheads.</t>
  </si>
  <si>
    <t xml:space="preserve">The actual net cost per unit will be adjusted within the Final Account against the P.C. rate </t>
  </si>
  <si>
    <t>stated.</t>
  </si>
  <si>
    <t>PROTECTION AND CLEANING</t>
  </si>
  <si>
    <t>PROTECTION</t>
  </si>
  <si>
    <t>The Contractor  shall  cover up  and protect  from  damage, including damage from inclement</t>
  </si>
  <si>
    <t xml:space="preserve">weather, all finished work and unfixed materials, including that of Sub-Contractors, etc., to the </t>
  </si>
  <si>
    <t xml:space="preserve">satisfaction of the Architect until the completion of the Contract.    </t>
  </si>
  <si>
    <t>CLEANING</t>
  </si>
  <si>
    <t xml:space="preserve">The Contractor shall, upon completion of the Works, at their own expense, remove and clear </t>
  </si>
  <si>
    <t xml:space="preserve">away all surplus excavated materials, plant, rubbish and unused materials and shall leave the </t>
  </si>
  <si>
    <t xml:space="preserve">whole of the Site and Works in a clean and tidy state to the satisfaction of the Architect, </t>
  </si>
  <si>
    <t xml:space="preserve">including clearing away and making good all traces of temporary access roads, offices, sheds, </t>
  </si>
  <si>
    <t>camps, etc.  Particular care shall be taken to leave clean all floors and windows and to remove</t>
  </si>
  <si>
    <t xml:space="preserve">       </t>
  </si>
  <si>
    <t xml:space="preserve">all paint and cement stains. They shall also, at the discretion of the Architect, remove all </t>
  </si>
  <si>
    <t xml:space="preserve">rubbish and dirt as it accumulates. The Contractor is to find their own dump and shall pay </t>
  </si>
  <si>
    <t>all charges in connection therewith.</t>
  </si>
  <si>
    <t xml:space="preserve"> Collection</t>
  </si>
  <si>
    <t>Brought forward from Page</t>
  </si>
  <si>
    <t>1/4</t>
  </si>
  <si>
    <t>1/5</t>
  </si>
  <si>
    <t>1/6</t>
  </si>
  <si>
    <t>1/7</t>
  </si>
  <si>
    <t>1/8</t>
  </si>
  <si>
    <t>1/9</t>
  </si>
  <si>
    <t>1/10</t>
  </si>
  <si>
    <t>1/11</t>
  </si>
  <si>
    <t>QNTY</t>
  </si>
  <si>
    <t>RATE US$</t>
  </si>
  <si>
    <t>AMT US$</t>
  </si>
  <si>
    <t>ELEMENT NO. 1 : SITE PREPARATION</t>
  </si>
  <si>
    <t>Clear site of all bushes and debris. Grab up roots and</t>
  </si>
  <si>
    <t>burn the arisings</t>
  </si>
  <si>
    <t>Item</t>
  </si>
  <si>
    <t>Total carried to summary</t>
  </si>
  <si>
    <t>$</t>
  </si>
  <si>
    <t>ELEMENT NO. 2 : SUBSTRUCTURES (PROVISIONAL)</t>
  </si>
  <si>
    <t>Top soil excavation average 200mm deep</t>
  </si>
  <si>
    <t>meters deep, starting from stripped levels</t>
  </si>
  <si>
    <t>Planking and strutting</t>
  </si>
  <si>
    <t xml:space="preserve">Allow for keeping foundations free from water, mud, fallen </t>
  </si>
  <si>
    <t>materials, etc.</t>
  </si>
  <si>
    <t xml:space="preserve">Load, wheel and cart deposit and spread surplus </t>
  </si>
  <si>
    <t xml:space="preserve">excavated material where directed on site at a </t>
  </si>
  <si>
    <t>distance not exceeding  100 meters</t>
  </si>
  <si>
    <t xml:space="preserve">50mm thick Quarry dust  blinding to surfaces of hardcore :rolled </t>
  </si>
  <si>
    <t xml:space="preserve">smooth to receive polytheen sheeting (m.s) </t>
  </si>
  <si>
    <t>under a ten-year guarantee, to surfaces of blinding</t>
  </si>
  <si>
    <t>ELEMENT NO. 3 : CONCRETE WORKS</t>
  </si>
  <si>
    <t>SLABS</t>
  </si>
  <si>
    <t xml:space="preserve">200mm thick surface bed laid in bays including all </t>
  </si>
  <si>
    <t>ELEMENT NO. 4 : WALLING</t>
  </si>
  <si>
    <t>ELEMENT NO. 6 : FINISHES</t>
  </si>
  <si>
    <t>Painting</t>
  </si>
  <si>
    <t xml:space="preserve">Prepare surfaces and apply three coats gloss oil paint  as 'Crown' </t>
  </si>
  <si>
    <t xml:space="preserve">or equal and approved manufacturer(s) on concrete and masonry </t>
  </si>
  <si>
    <t>surfaces: measured overall on both sides</t>
  </si>
  <si>
    <t>Plastered surfaces internally and externally</t>
  </si>
  <si>
    <t>5/1</t>
  </si>
  <si>
    <t>5/2</t>
  </si>
  <si>
    <t>5/3</t>
  </si>
  <si>
    <t>5/4</t>
  </si>
  <si>
    <t>5/6</t>
  </si>
  <si>
    <t>5/8</t>
  </si>
  <si>
    <t>5/9</t>
  </si>
  <si>
    <t>TOTAL FOR SECTION 5: CARRIED TO GRAND SUMMARY</t>
  </si>
  <si>
    <t>Column bases</t>
  </si>
  <si>
    <t xml:space="preserve">Ditto </t>
  </si>
  <si>
    <t>Ditto:</t>
  </si>
  <si>
    <t>Suspended slab</t>
  </si>
  <si>
    <t xml:space="preserve">Excavation including maintaining and supporting sides and keeping </t>
  </si>
  <si>
    <t>free from water, mud and fallen materials by bailing, pumping or otherwise</t>
  </si>
  <si>
    <t>Amount</t>
  </si>
  <si>
    <t xml:space="preserve">SIGNED:  </t>
  </si>
  <si>
    <r>
      <rPr>
        <b/>
        <sz val="12"/>
        <rFont val="Tahoma"/>
        <family val="2"/>
      </rPr>
      <t>(CONTRACTOR)</t>
    </r>
    <r>
      <rPr>
        <sz val="12"/>
        <rFont val="Tahoma"/>
        <family val="2"/>
      </rPr>
      <t xml:space="preserve"> ……………………………………………………………………………………………………………………</t>
    </r>
  </si>
  <si>
    <t>Address: ………………………………………………………………………………………………………………………………………</t>
  </si>
  <si>
    <t>Tel No: ………………………………………………………………………………………………………………………………………</t>
  </si>
  <si>
    <t>Date: ……………………………………………………………………………………………………………………………………………</t>
  </si>
  <si>
    <t>SIGNED:</t>
  </si>
  <si>
    <r>
      <rPr>
        <b/>
        <sz val="12"/>
        <rFont val="Tahoma"/>
        <family val="2"/>
      </rPr>
      <t>(EMPLOYER )</t>
    </r>
    <r>
      <rPr>
        <sz val="12"/>
        <rFont val="Tahoma"/>
        <family val="2"/>
      </rPr>
      <t xml:space="preserve"> …………………………………………………………………………………………………………………………</t>
    </r>
  </si>
  <si>
    <t>Address:  ……………………………………………………………………………………………………………………………………</t>
  </si>
  <si>
    <t>Date: ………………………………………………………………………………………………………………………………………….</t>
  </si>
  <si>
    <t xml:space="preserve">Prepare site by stripping top 200 mm of soil to remove all debris including </t>
  </si>
  <si>
    <t>sand (if any) from site and carting away spoil</t>
  </si>
  <si>
    <t xml:space="preserve">Excavate for foundation strip commencing at stripped levels depth not </t>
  </si>
  <si>
    <t>exceeding 1.50m deep</t>
  </si>
  <si>
    <t xml:space="preserve">all type of bends, elbows, tees, and laying metallic plastic tracer tape … etc, </t>
  </si>
  <si>
    <t xml:space="preserve">to connect all as noted above, described in the Specifications and as shown </t>
  </si>
  <si>
    <t>on the detailed drawings and as directed by the Engineer.</t>
  </si>
  <si>
    <t xml:space="preserve">Supply and install all required fittings (Tees, elbows, Flanges, reducers/extruders, </t>
  </si>
  <si>
    <t xml:space="preserve">couplings, spigots, required steel pipes, gaskets, SS bolts, … etc, to connect </t>
  </si>
  <si>
    <t xml:space="preserve">the proposed UPVC pipe according to Detail. The price should exclude the gate </t>
  </si>
  <si>
    <t>valve and its connection fittings (to be in a separate item).</t>
  </si>
  <si>
    <t>Extra over for excavation in rock</t>
  </si>
  <si>
    <t>Excavate for foundation not exceeding 0.3</t>
  </si>
  <si>
    <t>Ditto for column bases</t>
  </si>
  <si>
    <t xml:space="preserve">Insitu concrete class 25/20 , vibrated and reinforced with 60mm thick </t>
  </si>
  <si>
    <t xml:space="preserve">maximum aggregate size in as described, in:- </t>
  </si>
  <si>
    <t xml:space="preserve">100mm blinding </t>
  </si>
  <si>
    <t>Roof slab</t>
  </si>
  <si>
    <t>25mm Thick cement/sand (1:4) screed finish</t>
  </si>
  <si>
    <t>Floor slab</t>
  </si>
  <si>
    <t>Allow for 3" brass gate valves</t>
  </si>
  <si>
    <t>ELEMENT No. 1: GATE</t>
  </si>
  <si>
    <t xml:space="preserve">The contractor will provide all material and construct a steel </t>
  </si>
  <si>
    <t xml:space="preserve">Given the location and site conditions, the contractor is </t>
  </si>
  <si>
    <t>advised to make a physical assesment of the site before</t>
  </si>
  <si>
    <t xml:space="preserve">Excavate for column pads, depth not exceeding </t>
  </si>
  <si>
    <t xml:space="preserve">ground level, and cart away to spoil as directed </t>
  </si>
  <si>
    <t xml:space="preserve">Reinforced Concrete using 3/4 + 1/2" mix machine </t>
  </si>
  <si>
    <t>crushed Ballast in:</t>
  </si>
  <si>
    <t>Vibrated reinforced concrete (class 25) column base, 350mm deep</t>
  </si>
  <si>
    <t>Assorted high tensile twisted steel reinforcement bars to B.S 4446.</t>
  </si>
  <si>
    <t>KG</t>
  </si>
  <si>
    <t>Sawn formwork to vertical sides of the columns</t>
  </si>
  <si>
    <t xml:space="preserve">fixing. The gate should also have peep holes of not more that </t>
  </si>
  <si>
    <t xml:space="preserve">25mm dia with a slilding door. It should also have 2 locking </t>
  </si>
  <si>
    <t>mechanisms, top and bottom.</t>
  </si>
  <si>
    <t>Sub-Total for main and pestrian gate</t>
  </si>
  <si>
    <t>tendering.</t>
  </si>
  <si>
    <t>ELEMENT No. 2 : FENCE</t>
  </si>
  <si>
    <t xml:space="preserve">The contractor is reminded to include in his pricing, </t>
  </si>
  <si>
    <t xml:space="preserve">the cost of supply, cutting, waste and erection and all other </t>
  </si>
  <si>
    <t xml:space="preserve">necessary fittings including welding lugs or fishtailing onto </t>
  </si>
  <si>
    <t>the 50x50x6mm angle bars. Angle bars and the necessary</t>
  </si>
  <si>
    <t>specifications.</t>
  </si>
  <si>
    <t>Fence construction should be according to BS 1722-Part 10</t>
  </si>
  <si>
    <t>Clear the perimeter of the fencing area of all bushes scrubs and obstructions</t>
  </si>
  <si>
    <t xml:space="preserve">Excavate 300x300x500 deep holes to receive mass concrete (1:3:6) </t>
  </si>
  <si>
    <t>bases as shown in the drawings.</t>
  </si>
  <si>
    <t xml:space="preserve">shown in the drawings, bottom end fixed with 100x100mmx3mm plate </t>
  </si>
  <si>
    <t xml:space="preserve">Extra Over 50x5mm posts for bracing on either side every fourth </t>
  </si>
  <si>
    <t xml:space="preserve">intermediate post and all corner posts. </t>
  </si>
  <si>
    <t>Mass Concrete Mix 1:3:6/20mm using 3/4 Local Ballast in:</t>
  </si>
  <si>
    <t xml:space="preserve">Supply all materials and cast 0.3m diameter x 0.6m depth mass concrete </t>
  </si>
  <si>
    <t>class Q (1:3:6)  to concrete the 50mm dia. CHS poles while ensuring they</t>
  </si>
  <si>
    <t>remain plumb 600mm deep below the ground level and 2500mm (2.5m)</t>
  </si>
  <si>
    <t>Supply and weld a 12mm high tensile steel rod along the bases of the posts</t>
  </si>
  <si>
    <t>Allow for curing of all concrete works</t>
  </si>
  <si>
    <t xml:space="preserve">Supply and fix 3No strands of 12G barbed wire bound onto either sides </t>
  </si>
  <si>
    <t xml:space="preserve">of the Y post using 3mm galvanised wire as shown in the drawings. </t>
  </si>
  <si>
    <t>Ditto for posts</t>
  </si>
  <si>
    <t xml:space="preserve">galvanised wire. Allow for securing the chainlink to a 12mm reinforcement </t>
  </si>
  <si>
    <t>bar welded at the base btween the posts.</t>
  </si>
  <si>
    <t xml:space="preserve">Supply and fix razer wire secured on the chainlink, barbed wire and Y posts </t>
  </si>
  <si>
    <t xml:space="preserve">by binding wire and rolled approximately 600mm dia. </t>
  </si>
  <si>
    <t xml:space="preserve">Prepare and apply one under coat of epoxy based primer and two finishing </t>
  </si>
  <si>
    <t xml:space="preserve">epoxy based  paints to metal surfaces n.e 250mm in alternate bands of 300mm </t>
  </si>
  <si>
    <t>ELEMENT NO. 3 : MAIN SUMMARY</t>
  </si>
  <si>
    <t>ELEMENT No.</t>
  </si>
  <si>
    <t>AMOUNT</t>
  </si>
  <si>
    <t>1/2</t>
  </si>
  <si>
    <t xml:space="preserve">fixing and anchorage to be treated as described in the </t>
  </si>
  <si>
    <t>above ground level.</t>
  </si>
  <si>
    <t>for anchoring the chainlink to the ground along the whole length of the fence.</t>
  </si>
  <si>
    <t>Allow for excavating 200mm deep along the fence to fix the rod.</t>
  </si>
  <si>
    <t xml:space="preserve">gate maesuring approximately 4500x2100m. </t>
  </si>
  <si>
    <t>drop cables control panel, all accessories included ( Stand by Pump)</t>
  </si>
  <si>
    <t>ELEVATED WATER TANK</t>
  </si>
  <si>
    <t>SECTION NO. 5</t>
  </si>
  <si>
    <t>SECTION NO. 6</t>
  </si>
  <si>
    <t>SECTION 1: PRELIMINARIES AND GENERAL DESCRIPTIONS</t>
  </si>
  <si>
    <t>TOTAL AMOUNT CARRIED TO FORM OF TENDER</t>
  </si>
  <si>
    <t>SECTION 2: ELEVATED WATER TANK</t>
  </si>
  <si>
    <t>ELEMENT NO. 1: EXCAVATION</t>
  </si>
  <si>
    <t>ELEMENT NO. 2: PIPELINE</t>
  </si>
  <si>
    <t>ELEMENT NO. 3: BACKFILLING</t>
  </si>
  <si>
    <t>ELEMENT NO. 1: SITE PREPARATION</t>
  </si>
  <si>
    <r>
      <t xml:space="preserve">Supply and and fix 2500mm high </t>
    </r>
    <r>
      <rPr>
        <b/>
        <sz val="12"/>
        <rFont val="Tahoma"/>
        <family val="2"/>
      </rPr>
      <t>HEAVY GUAGE</t>
    </r>
    <r>
      <rPr>
        <sz val="12"/>
        <rFont val="Tahoma"/>
        <family val="2"/>
      </rPr>
      <t xml:space="preserve"> chainlink to posts using 3mm </t>
    </r>
  </si>
  <si>
    <t xml:space="preserve">Supply and install high pressure UPVC pipe 3" diameter x 6m length, the price includes </t>
  </si>
  <si>
    <t xml:space="preserve">TOTAL FOR SECTION 1: PRELIMINARIES AND GENERAL </t>
  </si>
  <si>
    <t>DESCRIPTIONS CARRIED TO GRAND SUMMARY</t>
  </si>
  <si>
    <t>ELEMENT NO. 3 : STEEL FRAME</t>
  </si>
  <si>
    <t>Assemble all materials and construct a steel frame to support</t>
  </si>
  <si>
    <t xml:space="preserve">solar panels. The contrator is reminded to cost all materials </t>
  </si>
  <si>
    <t xml:space="preserve">labour: cutting, hoisting, placing welding, bolting priming with red oxide, </t>
  </si>
  <si>
    <t>painting and fixing of panels on the structure</t>
  </si>
  <si>
    <t>50mm dia. GI pipes forming framework as described</t>
  </si>
  <si>
    <t>Columns</t>
  </si>
  <si>
    <t>1500mm height</t>
  </si>
  <si>
    <t>Beams</t>
  </si>
  <si>
    <t>4700mm length</t>
  </si>
  <si>
    <t>2500mm length</t>
  </si>
  <si>
    <t>50mm x 3mm thick steel angle bars</t>
  </si>
  <si>
    <t>Supports</t>
  </si>
  <si>
    <t xml:space="preserve">2.5m length </t>
  </si>
  <si>
    <t>800mm bracings</t>
  </si>
  <si>
    <t>ELEMENT NO. 4 : CONCRETE WORKS</t>
  </si>
  <si>
    <t>ELEMENT NO. 5 : FINISHES</t>
  </si>
  <si>
    <t>SECTION 3: SOLAR INSTALLATION</t>
  </si>
  <si>
    <r>
      <t>8mm</t>
    </r>
    <r>
      <rPr>
        <vertAlign val="superscript"/>
        <sz val="15.5"/>
        <color theme="1"/>
        <rFont val="Times New Roman"/>
        <family val="1"/>
      </rPr>
      <t>2</t>
    </r>
    <r>
      <rPr>
        <sz val="11.5"/>
        <color theme="1"/>
        <rFont val="Times New Roman"/>
        <family val="1"/>
      </rPr>
      <t xml:space="preserve"> </t>
    </r>
    <r>
      <rPr>
        <sz val="12"/>
        <color theme="1"/>
        <rFont val="Tahoma"/>
        <family val="2"/>
      </rPr>
      <t>submersible pump 3-phase motor cable</t>
    </r>
  </si>
  <si>
    <t>Meter</t>
  </si>
  <si>
    <t>Well Probe Cable</t>
  </si>
  <si>
    <t>Well Probe sensor</t>
  </si>
  <si>
    <t>PV Disconnect 1000-40-5</t>
  </si>
  <si>
    <t>Surge Protector</t>
  </si>
  <si>
    <t>PV Protect 1000-125</t>
  </si>
  <si>
    <t>PV Combiner 1000-125-4</t>
  </si>
  <si>
    <t>Smart Start Automatic Remote Diesel Switching Device</t>
  </si>
  <si>
    <t>Smart PSUk2 Power Supply Unit, 400VAC, 3-phase, 40kVA, DC Out 850VDC</t>
  </si>
  <si>
    <t>GI Pipes</t>
  </si>
  <si>
    <t>Accessories</t>
  </si>
  <si>
    <t>Lot</t>
  </si>
  <si>
    <t>Installation, Testing and Commissioning</t>
  </si>
  <si>
    <t xml:space="preserve">Allow for the cost of transporting all equipment, and
</t>
  </si>
  <si>
    <t>contract</t>
  </si>
  <si>
    <t>MOBILIZATION</t>
  </si>
  <si>
    <t>WELL LINING</t>
  </si>
  <si>
    <t xml:space="preserve">Vibrated Reinforced Concrete class 30(1:1:2) with 20mm thick </t>
  </si>
  <si>
    <t>maximum aggregate size in</t>
  </si>
  <si>
    <t>ELEMENT NO. 2: EXCAVATION WORKS</t>
  </si>
  <si>
    <t>personnel to site and demobiliZation at completion of</t>
  </si>
  <si>
    <t xml:space="preserve">free from water, mud and fallen materials by bailing, pumping or </t>
  </si>
  <si>
    <t>otherwise</t>
  </si>
  <si>
    <t>Extra-over for excavation in soft rock</t>
  </si>
  <si>
    <t>Cart away and deposit surplus material as directed</t>
  </si>
  <si>
    <t>FILLING</t>
  </si>
  <si>
    <t xml:space="preserve">400mm thick approved natural ground material,Well compacted </t>
  </si>
  <si>
    <t>approved selected material</t>
  </si>
  <si>
    <t xml:space="preserve">admixture,15mm thick rendering </t>
  </si>
  <si>
    <t xml:space="preserve">Water recharge testing(testing of the well using electrical submersible </t>
  </si>
  <si>
    <t xml:space="preserve">pump, the contractor to provide necessary power, etc and proper record </t>
  </si>
  <si>
    <t>every  one hour interval at least 36 continous hours)</t>
  </si>
  <si>
    <t>Borehole  Disinfection as detail in Specification</t>
  </si>
  <si>
    <t>tests including Chemical, bacterial  and Turbidity tests</t>
  </si>
  <si>
    <t xml:space="preserve">Analysis of Water, using field  test kits;2 water sample for each  of  the </t>
  </si>
  <si>
    <t>PLATFORM</t>
  </si>
  <si>
    <t>as detailed on drawings</t>
  </si>
  <si>
    <t xml:space="preserve">Construction of  an apron, a drain and a soak-away pit </t>
  </si>
  <si>
    <t>ELEMENT NO. 3: CONCRETE WORKS</t>
  </si>
  <si>
    <t>ELEMENT NO. 5: TESTING AND TREATMENT</t>
  </si>
  <si>
    <t xml:space="preserve">The vendor is reminded to include cost of procurement, </t>
  </si>
  <si>
    <t xml:space="preserve">transportation, storage and labour in their quotes </t>
  </si>
  <si>
    <t>MOUNTING STRUCTURE</t>
  </si>
  <si>
    <t>ELEMENT 1: SOLAR PANELS AND PUMP</t>
  </si>
  <si>
    <t>SOLAR PANEL AND PUMP</t>
  </si>
  <si>
    <t>Grand Total For Mounting Structure carried to grand summary</t>
  </si>
  <si>
    <t>Grand Total For Solar panels and pumps carried to grand summary</t>
  </si>
  <si>
    <t xml:space="preserve">Grand Total For Solar panels, pump and mounting structure carried </t>
  </si>
  <si>
    <t>to grand summary</t>
  </si>
  <si>
    <t>Grand Total For pipeline carried to grand summary</t>
  </si>
  <si>
    <t>SECTION 6 : PIPELINE AND FENCE</t>
  </si>
  <si>
    <t>GATE</t>
  </si>
  <si>
    <t>FENCE AND GATE</t>
  </si>
  <si>
    <t xml:space="preserve">Supply and fix single leaf steel gate size 1500 x 2100mm high </t>
  </si>
  <si>
    <t xml:space="preserve">CHS poles and heavy duty wire mesh fixed onto the concrete columns </t>
  </si>
  <si>
    <t xml:space="preserve">using heavy duty steel pin hinges; with all fastening accessories including </t>
  </si>
  <si>
    <t xml:space="preserve">all cutting welding, grinding and priming with one coat of grey oxide before </t>
  </si>
  <si>
    <t xml:space="preserve">G.I CHS Columns </t>
  </si>
  <si>
    <t xml:space="preserve">Grand Total For pipeline and fence </t>
  </si>
  <si>
    <t>Total For fence carried to grand summary</t>
  </si>
  <si>
    <t>Backfill around foundations with selected approved filling material</t>
  </si>
  <si>
    <t xml:space="preserve">Supply 50x5mm CHS welded posts with ends closed as </t>
  </si>
  <si>
    <t xml:space="preserve">and bedded in mass concrete.The post to be 2100mm high from ground </t>
  </si>
  <si>
    <t>level to the top. Allow for drlling 7No holes as shown.</t>
  </si>
  <si>
    <t xml:space="preserve">1m and of 0.5 x 0.5 mm width commencing at the original </t>
  </si>
  <si>
    <t>SOLAR INSTALLATION</t>
  </si>
  <si>
    <t>PIPELINE AND FENCE</t>
  </si>
  <si>
    <t xml:space="preserve">Excavate for foundation strip commencing at formation level 30m deep </t>
  </si>
  <si>
    <t>but not exceeding 35m deep</t>
  </si>
  <si>
    <t>Well ring</t>
  </si>
  <si>
    <t>ELEMENT NO. 4: Gravel Packing</t>
  </si>
  <si>
    <t>Provide cleaned and washed gravel and packing at the bottom of the well to conduct filtration</t>
  </si>
  <si>
    <t>WELL CONSTRUCTION</t>
  </si>
  <si>
    <t>SECTION 3: WELL CONSTRUCTION</t>
  </si>
  <si>
    <t>SECTION 4: SOLAR INSTALLATION</t>
  </si>
  <si>
    <t>Diameter 1.5m, depth 35m</t>
  </si>
  <si>
    <t>Installation Reinforced perforated concrete casing 1500mm diameter x  100mm wall thickness x 1000mm high up to 35m depth</t>
  </si>
  <si>
    <t>SECTION 6: WATER KIOSK</t>
  </si>
  <si>
    <t>SECTION 5: PIPE LINE AND FENCE</t>
  </si>
  <si>
    <t>WATER KIOSK</t>
  </si>
  <si>
    <t>SECTION NO. 7</t>
  </si>
  <si>
    <t>SECTION 4: WELL CONSTRUCTION (1 No,)</t>
  </si>
  <si>
    <t>SECTION 5: SOLAR INSTALLATION</t>
  </si>
  <si>
    <t>BEAMS</t>
  </si>
  <si>
    <t>Ground beam</t>
  </si>
  <si>
    <t>Ring beam 1</t>
  </si>
  <si>
    <t>Ring beam 2</t>
  </si>
  <si>
    <t>COLUMNS</t>
  </si>
  <si>
    <t>Columns bases</t>
  </si>
  <si>
    <t>Starter columns</t>
  </si>
  <si>
    <t>Columns (Height 6m)</t>
  </si>
  <si>
    <t>Reinforcement, as described:-[PROVISIONAL]</t>
  </si>
  <si>
    <t xml:space="preserve">High yield square twisted reinforcement bars to B.S 4461 including </t>
  </si>
  <si>
    <t>cutting bending and tying</t>
  </si>
  <si>
    <t>GROUND BEAM</t>
  </si>
  <si>
    <t xml:space="preserve">Y12 (Nominal Diameter 12mm) bars as main bars, </t>
  </si>
  <si>
    <t>Cross-Sectional Area (113mm2), Mass per unit length (0.888kg/m)</t>
  </si>
  <si>
    <t>Kg</t>
  </si>
  <si>
    <t xml:space="preserve">R8 (Nominal Diameter 8mm) bars as rings, </t>
  </si>
  <si>
    <t>Cross-Sectional Area (50.3mm2), Mass per unit length (0.395kg/m)</t>
  </si>
  <si>
    <t>RING BEAM 1</t>
  </si>
  <si>
    <t>Ditto for Y12 as main bars</t>
  </si>
  <si>
    <t>Ditto for R8 as rings</t>
  </si>
  <si>
    <t>RING BEAM 2</t>
  </si>
  <si>
    <t>COLUMN BASES</t>
  </si>
  <si>
    <t xml:space="preserve">Y16 (Nominal Diameter 16mm) bars as main bars, </t>
  </si>
  <si>
    <t>Cross-Sectional Area (201mm2), Mass per unit length (1.579kg/m)</t>
  </si>
  <si>
    <t>STARTER COLUMNS</t>
  </si>
  <si>
    <t>6m HIGH COLUMNS</t>
  </si>
  <si>
    <t>ROOF SLAB</t>
  </si>
  <si>
    <t>Y12 (Nominal Diameter 12mm) bars as main bars tops 1</t>
  </si>
  <si>
    <t>Y12 (Nominal Diameter 12mm) bars as main bars tops 2</t>
  </si>
  <si>
    <t>Y12 (Nominal Diameter 12mm) bars as main bars bottom 1</t>
  </si>
  <si>
    <t>Y12 (Nominal Diameter 12mm) bars as main bars bottom 2</t>
  </si>
  <si>
    <t>BASE SLAB</t>
  </si>
  <si>
    <t>WALLS</t>
  </si>
  <si>
    <t xml:space="preserve">Reference A142 mesh 200 x 200 mm , weight 2.22 kgs per </t>
  </si>
  <si>
    <t>square meter ( measured net - no allowance made for laps</t>
  </si>
  <si>
    <t>(inclunding bends, tying wire and distance blocks)</t>
  </si>
  <si>
    <t xml:space="preserve">Fabric ref. A142 weighing 2.22kg/ sq.metre, in surface </t>
  </si>
  <si>
    <t>bed</t>
  </si>
  <si>
    <t>Sawn formwork as described to:-</t>
  </si>
  <si>
    <t>To edge of floor slab</t>
  </si>
  <si>
    <t>Ditto to sides and soffits of roof slab</t>
  </si>
  <si>
    <t>M</t>
  </si>
  <si>
    <t>Ditto to sides and soffits of base slab</t>
  </si>
  <si>
    <t>N</t>
  </si>
  <si>
    <t>Ditto to walls</t>
  </si>
  <si>
    <t>SUPER-STRUCTURE WALLING</t>
  </si>
  <si>
    <t>200 mm thick reinforced wall</t>
  </si>
  <si>
    <t>15 mm cement and sand (1:3) render, finished with</t>
  </si>
  <si>
    <t>wood float to:-</t>
  </si>
  <si>
    <t>Concrete or masonry surfaces externally</t>
  </si>
  <si>
    <t>Outside roof slab</t>
  </si>
  <si>
    <t>Ditto outside base slab</t>
  </si>
  <si>
    <t>Ditto Outside walls</t>
  </si>
  <si>
    <t>Ditto for columns</t>
  </si>
  <si>
    <t xml:space="preserve">Lightweight water proofed screeds and plaster </t>
  </si>
  <si>
    <t>steel float to:-</t>
  </si>
  <si>
    <t xml:space="preserve">Concrete or masonry surfaces internally </t>
  </si>
  <si>
    <t>Inside roof top slab</t>
  </si>
  <si>
    <t>Ditto inside base slab</t>
  </si>
  <si>
    <t>Ditto inside walls</t>
  </si>
  <si>
    <t xml:space="preserve">Fill uneven surfaces with stucco filler to approval and apply </t>
  </si>
  <si>
    <t xml:space="preserve">two coats soft white external textured paint to: </t>
  </si>
  <si>
    <t>Plastered and rendered surfaces</t>
  </si>
  <si>
    <t>ELEMENT NO. 7 : PLUMBING INSTALLATIONS</t>
  </si>
  <si>
    <t xml:space="preserve">Galvanized Mild Steel pipes class "B" medium thickness with and </t>
  </si>
  <si>
    <t>including jointing, fittings and fixe as described</t>
  </si>
  <si>
    <t>Supply and install 50mm diameter inlet pipe 800mm long</t>
  </si>
  <si>
    <t>Supply and install 50mm diameter draw off pipe Ditto</t>
  </si>
  <si>
    <t>Supply and install 50mm diameter overflow pipe Ditto</t>
  </si>
  <si>
    <t>Supply and install 75mm diameter scour pipe Ditto</t>
  </si>
  <si>
    <t>Supply and install 20mm diameter brass gate valve with wheel and head</t>
  </si>
  <si>
    <t>Supply and install 20mm diameter stop corks</t>
  </si>
  <si>
    <t xml:space="preserve">Supply and install 600x600x6mm heavy gauge steel primed metal </t>
  </si>
  <si>
    <t>manhole cover on slab with and including metal framing all around</t>
  </si>
  <si>
    <t xml:space="preserve">Supply and install 20mm Diameter bars, ‘U’ shaped to form steps with </t>
  </si>
  <si>
    <t>ends embedded into retaining wall, average length 450mm</t>
  </si>
  <si>
    <t>ELEMENT NO. 9 : OPENINGS</t>
  </si>
  <si>
    <t>DOOR</t>
  </si>
  <si>
    <t xml:space="preserve">Purpose-made steel casement door made of 15mm thick cast iron </t>
  </si>
  <si>
    <t xml:space="preserve">welded to the frame, 38x38x3mm thick steel angles for window main </t>
  </si>
  <si>
    <t xml:space="preserve">frame, 20x20x1.5mm RHS welded to steel plate by 200mm long fillet </t>
  </si>
  <si>
    <t xml:space="preserve">welds at 200mm, hedges and 8mm diameter steel bars embedded in </t>
  </si>
  <si>
    <t xml:space="preserve">the wall with mortar and welded onto the window frame for anchoring </t>
  </si>
  <si>
    <t xml:space="preserve">the window complete with all the necessary ironmongery </t>
  </si>
  <si>
    <t>Overall size 800 x 800mm high</t>
  </si>
  <si>
    <t>Grand Total</t>
  </si>
  <si>
    <t>Cosntruction of Water Kiosk</t>
  </si>
  <si>
    <t>QTTY</t>
  </si>
  <si>
    <t>RATE</t>
  </si>
  <si>
    <t>Site clearance:  leveling   and clear unnecessary materials</t>
  </si>
  <si>
    <r>
      <t>M</t>
    </r>
    <r>
      <rPr>
        <vertAlign val="superscript"/>
        <sz val="11"/>
        <color indexed="8"/>
        <rFont val="Calibri"/>
        <family val="2"/>
        <scheme val="minor"/>
      </rPr>
      <t>2</t>
    </r>
  </si>
  <si>
    <t xml:space="preserve">Excavation foundation trench and level  (2.22m x 2.68 x0.3 </t>
  </si>
  <si>
    <r>
      <t>M</t>
    </r>
    <r>
      <rPr>
        <vertAlign val="superscript"/>
        <sz val="11"/>
        <color indexed="8"/>
        <rFont val="Calibri"/>
        <family val="2"/>
        <scheme val="minor"/>
      </rPr>
      <t>3</t>
    </r>
  </si>
  <si>
    <t>Mass concrete of 50mm thick blinding layer (1:2:4 mix) under the foundation wall 2.22m x 2.68 x0.05)</t>
  </si>
  <si>
    <t>250mm hardcore filling and well compacting for slab area(2.22mx2.68m)</t>
  </si>
  <si>
    <t>RC concrete (1:2:4 mix ) in conc. floor slab 10 cm thick(2.22mx2.68mx0.1m)</t>
  </si>
  <si>
    <t xml:space="preserve">20cm thick masonry walling in cement &amp; sand mortar 1;3 mix () </t>
  </si>
  <si>
    <r>
      <t>Cast 20cm Mass concrete 1:3:6 mix design of the area (</t>
    </r>
    <r>
      <rPr>
        <sz val="11"/>
        <color indexed="8"/>
        <rFont val="Calibri"/>
        <family val="2"/>
        <scheme val="minor"/>
      </rPr>
      <t>1.58x0.2x0.1m</t>
    </r>
    <r>
      <rPr>
        <sz val="11"/>
        <color theme="1"/>
        <rFont val="Calibri"/>
        <family val="2"/>
        <scheme val="minor"/>
      </rPr>
      <t>)</t>
    </r>
  </si>
  <si>
    <t xml:space="preserve">External &amp; internal plastering ,12 mm thick, cement and sand mix 1:4, with wood float finish. </t>
  </si>
  <si>
    <t>Apply two coats of white wash</t>
  </si>
  <si>
    <t xml:space="preserve">30 mm thick 1:3 cement/sand floor screed </t>
  </si>
  <si>
    <t>GI pipes for  water Kiosk 1''</t>
  </si>
  <si>
    <t>Pcs</t>
  </si>
  <si>
    <t>Fittings on the kiosk</t>
  </si>
  <si>
    <t xml:space="preserve">GI Reducer 2" -1" </t>
  </si>
  <si>
    <r>
      <t>90</t>
    </r>
    <r>
      <rPr>
        <vertAlign val="superscript"/>
        <sz val="11"/>
        <color theme="1"/>
        <rFont val="Calibri"/>
        <family val="2"/>
        <scheme val="minor"/>
      </rPr>
      <t>0</t>
    </r>
    <r>
      <rPr>
        <sz val="11"/>
        <color theme="1"/>
        <rFont val="Calibri"/>
        <family val="2"/>
        <scheme val="minor"/>
      </rPr>
      <t xml:space="preserve"> GI Elbow 1"</t>
    </r>
  </si>
  <si>
    <t>1" GI  Double  Tee</t>
  </si>
  <si>
    <t>1" GI  Single   Tee</t>
  </si>
  <si>
    <t xml:space="preserve">Reducer socket 1"-3/4" </t>
  </si>
  <si>
    <t>Nipple GI</t>
  </si>
  <si>
    <t>Branch pipes, 3/4", galvanised (long pipe 300mm threaded on both sides )</t>
  </si>
  <si>
    <t xml:space="preserve">3/4" taps </t>
  </si>
  <si>
    <r>
      <t>Visibility bill board (1.2mx1m) with a 1</t>
    </r>
    <r>
      <rPr>
        <sz val="11"/>
        <color indexed="8"/>
        <rFont val="Calibri"/>
        <family val="2"/>
        <scheme val="minor"/>
      </rPr>
      <t>1/2 GI pipe legs and length of 3m  the GI pipe should fix concrete at the bottom.</t>
    </r>
  </si>
  <si>
    <t>Pit excavation commencing at reduced levels depth not exceeding 1.5m deep.</t>
  </si>
  <si>
    <t>Sub-total for One Kiosk</t>
  </si>
  <si>
    <t>No. of water kiosks</t>
  </si>
  <si>
    <t>SUB TOTAL CARRIED TO MAIN SUMMARY</t>
  </si>
  <si>
    <t xml:space="preserve">Supply and install high pressure UPVC pipe 2" diameter x 6m length, the price includes </t>
  </si>
  <si>
    <t>on the detailed drawings and as directed by the Engineerfro supply of water from tank to kiosks</t>
  </si>
  <si>
    <t xml:space="preserve">Submersible pump, Grundfos, SP8A - 6, with matching cut-off electrodes, </t>
  </si>
  <si>
    <t>PROPOSED MINI WATER SYSTEM REHABILITATION</t>
  </si>
  <si>
    <t>SOLAR PANELS 270W 36.4Vmax</t>
  </si>
  <si>
    <r>
      <t xml:space="preserve">The site is located on </t>
    </r>
    <r>
      <rPr>
        <b/>
        <sz val="11"/>
        <rFont val="Tahoma"/>
        <family val="2"/>
      </rPr>
      <t>CAANOOLE VILLAGE AFGOYE DISTRICT</t>
    </r>
  </si>
  <si>
    <t>CAANOOLE VILLAGE  AFGOYE DISTRICT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</si>
</sst>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_-* #,##0_-;\-* #,##0_-;_-* &quot;-&quot;??_-;_-@_-"/>
    <numFmt numFmtId="166" formatCode="#,##0.0"/>
    <numFmt numFmtId="167" formatCode="0.0"/>
    <numFmt numFmtId="168" formatCode="_(* #,##0_);_(* \(#,##0\);_(* &quot;-&quot;??_);_(@_)"/>
    <numFmt numFmtId="169" formatCode="_(* #,##0.0_);_(* \(#,##0.0\);_(* &quot;-&quot;??_);_(@_)"/>
    <numFmt numFmtId="170" formatCode="&quot;$&quot;#,##0.00"/>
  </numFmts>
  <fonts count="4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vertAlign val="superscript"/>
      <sz val="10"/>
      <color indexed="8"/>
      <name val="Arial"/>
      <family val="2"/>
    </font>
    <font>
      <u/>
      <sz val="10"/>
      <color indexed="8"/>
      <name val="Arial"/>
      <family val="2"/>
    </font>
    <font>
      <sz val="11"/>
      <color theme="1"/>
      <name val="Calibri"/>
      <family val="2"/>
      <scheme val="minor"/>
    </font>
    <font>
      <b/>
      <sz val="12"/>
      <name val="Tahoma"/>
      <family val="2"/>
    </font>
    <font>
      <sz val="12"/>
      <name val="Tahoma"/>
      <family val="2"/>
    </font>
    <font>
      <b/>
      <u/>
      <sz val="12"/>
      <name val="Tahoma"/>
      <family val="2"/>
    </font>
    <font>
      <u/>
      <sz val="12"/>
      <name val="Tahoma"/>
      <family val="2"/>
    </font>
    <font>
      <i/>
      <u/>
      <sz val="12"/>
      <name val="Tahoma"/>
      <family val="2"/>
    </font>
    <font>
      <sz val="10"/>
      <name val="Geneva"/>
    </font>
    <font>
      <i/>
      <sz val="12"/>
      <name val="Tahoma"/>
      <family val="2"/>
    </font>
    <font>
      <b/>
      <sz val="11"/>
      <name val="Tahoma"/>
      <family val="2"/>
    </font>
    <font>
      <sz val="11"/>
      <name val="Tahoma"/>
      <family val="2"/>
    </font>
    <font>
      <sz val="11"/>
      <color rgb="FFFF0000"/>
      <name val="Tahoma"/>
      <family val="2"/>
    </font>
    <font>
      <b/>
      <sz val="11"/>
      <color rgb="FFFF0000"/>
      <name val="Tahoma"/>
      <family val="2"/>
    </font>
    <font>
      <b/>
      <u/>
      <sz val="11"/>
      <name val="Tahoma"/>
      <family val="2"/>
    </font>
    <font>
      <i/>
      <sz val="11"/>
      <name val="Tahoma"/>
      <family val="2"/>
    </font>
    <font>
      <u/>
      <sz val="11"/>
      <name val="Tahoma"/>
      <family val="2"/>
    </font>
    <font>
      <b/>
      <sz val="12"/>
      <color theme="1"/>
      <name val="Tahoma"/>
      <family val="2"/>
    </font>
    <font>
      <sz val="12"/>
      <color theme="1"/>
      <name val="Tahoma"/>
      <family val="2"/>
    </font>
    <font>
      <sz val="12"/>
      <color rgb="FFFF0000"/>
      <name val="Tahoma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0"/>
      <name val="Tahoma"/>
      <family val="2"/>
    </font>
    <font>
      <sz val="10"/>
      <name val="Tahoma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b/>
      <u/>
      <sz val="12"/>
      <color indexed="8"/>
      <name val="Times New Roman"/>
      <family val="1"/>
    </font>
    <font>
      <u/>
      <sz val="12"/>
      <name val="Times New Roman"/>
      <family val="1"/>
    </font>
    <font>
      <i/>
      <sz val="12"/>
      <name val="Times New Roman"/>
      <family val="1"/>
    </font>
    <font>
      <b/>
      <u/>
      <sz val="12"/>
      <name val="Times New Roman"/>
      <family val="1"/>
    </font>
    <font>
      <sz val="11"/>
      <color theme="1"/>
      <name val="Tahoma"/>
      <family val="2"/>
    </font>
    <font>
      <sz val="12"/>
      <color theme="1"/>
      <name val="Times New Roman"/>
      <family val="1"/>
    </font>
    <font>
      <vertAlign val="superscript"/>
      <sz val="15.5"/>
      <color theme="1"/>
      <name val="Times New Roman"/>
      <family val="1"/>
    </font>
    <font>
      <sz val="11.5"/>
      <color theme="1"/>
      <name val="Times New Roman"/>
      <family val="1"/>
    </font>
    <font>
      <b/>
      <sz val="12"/>
      <color theme="1"/>
      <name val="Calibri"/>
      <family val="2"/>
      <scheme val="minor"/>
    </font>
    <font>
      <b/>
      <sz val="11"/>
      <color theme="1"/>
      <name val="Arial"/>
      <family val="2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vertAlign val="superscript"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2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21">
    <xf numFmtId="0" fontId="0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 applyBorder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9" fillId="0" borderId="0"/>
    <xf numFmtId="43" fontId="29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7" fillId="0" borderId="0" applyFont="0" applyFill="0" applyBorder="0" applyAlignment="0" applyProtection="0"/>
  </cellStyleXfs>
  <cellXfs count="484">
    <xf numFmtId="0" fontId="0" fillId="0" borderId="0" xfId="0"/>
    <xf numFmtId="0" fontId="4" fillId="0" borderId="2" xfId="0" applyFont="1" applyBorder="1" applyAlignment="1">
      <alignment horizontal="center"/>
    </xf>
    <xf numFmtId="0" fontId="8" fillId="2" borderId="1" xfId="0" applyFont="1" applyFill="1" applyBorder="1" applyAlignment="1">
      <alignment horizontal="center" vertical="center" wrapText="1"/>
    </xf>
    <xf numFmtId="4" fontId="8" fillId="2" borderId="1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 indent="1"/>
    </xf>
    <xf numFmtId="0" fontId="8" fillId="0" borderId="0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4" fontId="9" fillId="0" borderId="2" xfId="0" applyNumberFormat="1" applyFont="1" applyFill="1" applyBorder="1" applyAlignment="1">
      <alignment horizontal="center" vertical="center"/>
    </xf>
    <xf numFmtId="4" fontId="8" fillId="0" borderId="0" xfId="0" applyNumberFormat="1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left" indent="1"/>
    </xf>
    <xf numFmtId="0" fontId="9" fillId="0" borderId="0" xfId="0" applyFont="1" applyFill="1" applyBorder="1" applyAlignment="1"/>
    <xf numFmtId="4" fontId="9" fillId="0" borderId="2" xfId="0" applyNumberFormat="1" applyFont="1" applyFill="1" applyBorder="1" applyAlignment="1">
      <alignment horizontal="center"/>
    </xf>
    <xf numFmtId="3" fontId="9" fillId="0" borderId="2" xfId="0" applyNumberFormat="1" applyFont="1" applyFill="1" applyBorder="1" applyAlignment="1">
      <alignment horizontal="center"/>
    </xf>
    <xf numFmtId="4" fontId="9" fillId="0" borderId="0" xfId="0" applyNumberFormat="1" applyFont="1" applyFill="1" applyAlignment="1"/>
    <xf numFmtId="0" fontId="9" fillId="0" borderId="0" xfId="0" applyFont="1" applyFill="1" applyAlignment="1"/>
    <xf numFmtId="0" fontId="8" fillId="0" borderId="0" xfId="0" applyFont="1" applyFill="1" applyBorder="1" applyAlignment="1">
      <alignment horizontal="left" indent="1"/>
    </xf>
    <xf numFmtId="0" fontId="10" fillId="0" borderId="0" xfId="0" applyFont="1" applyFill="1" applyBorder="1" applyAlignment="1"/>
    <xf numFmtId="0" fontId="9" fillId="0" borderId="0" xfId="0" applyFont="1" applyFill="1" applyBorder="1" applyAlignment="1">
      <alignment horizontal="left" indent="1"/>
    </xf>
    <xf numFmtId="0" fontId="9" fillId="0" borderId="2" xfId="0" applyFont="1" applyFill="1" applyBorder="1" applyAlignment="1"/>
    <xf numFmtId="0" fontId="11" fillId="0" borderId="0" xfId="0" applyFont="1" applyFill="1" applyBorder="1" applyAlignment="1">
      <alignment horizontal="left" indent="1"/>
    </xf>
    <xf numFmtId="0" fontId="12" fillId="0" borderId="0" xfId="0" applyFont="1" applyFill="1" applyBorder="1" applyAlignment="1">
      <alignment horizontal="left" indent="1"/>
    </xf>
    <xf numFmtId="0" fontId="8" fillId="0" borderId="0" xfId="0" applyFont="1" applyFill="1" applyBorder="1" applyAlignment="1"/>
    <xf numFmtId="4" fontId="9" fillId="0" borderId="3" xfId="0" applyNumberFormat="1" applyFont="1" applyFill="1" applyBorder="1" applyAlignment="1">
      <alignment horizontal="center"/>
    </xf>
    <xf numFmtId="4" fontId="8" fillId="0" borderId="2" xfId="0" applyNumberFormat="1" applyFont="1" applyFill="1" applyBorder="1" applyAlignment="1">
      <alignment horizontal="center"/>
    </xf>
    <xf numFmtId="0" fontId="9" fillId="0" borderId="0" xfId="0" applyNumberFormat="1" applyFont="1" applyFill="1" applyBorder="1" applyAlignment="1">
      <alignment horizontal="left" indent="1"/>
    </xf>
    <xf numFmtId="0" fontId="9" fillId="0" borderId="0" xfId="6" applyFont="1" applyFill="1" applyBorder="1" applyAlignment="1">
      <alignment horizontal="left" indent="1"/>
    </xf>
    <xf numFmtId="49" fontId="9" fillId="0" borderId="0" xfId="0" applyNumberFormat="1" applyFont="1" applyFill="1" applyBorder="1" applyAlignment="1">
      <alignment horizontal="left" indent="1"/>
    </xf>
    <xf numFmtId="0" fontId="9" fillId="0" borderId="7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left" indent="1"/>
    </xf>
    <xf numFmtId="0" fontId="9" fillId="0" borderId="10" xfId="0" applyFont="1" applyFill="1" applyBorder="1" applyAlignment="1"/>
    <xf numFmtId="4" fontId="9" fillId="0" borderId="7" xfId="0" applyNumberFormat="1" applyFont="1" applyFill="1" applyBorder="1" applyAlignment="1">
      <alignment horizontal="center"/>
    </xf>
    <xf numFmtId="3" fontId="9" fillId="0" borderId="7" xfId="0" applyNumberFormat="1" applyFont="1" applyFill="1" applyBorder="1" applyAlignment="1">
      <alignment horizontal="center"/>
    </xf>
    <xf numFmtId="4" fontId="10" fillId="0" borderId="2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4" fontId="9" fillId="0" borderId="0" xfId="0" applyNumberFormat="1" applyFont="1" applyFill="1" applyBorder="1" applyAlignment="1">
      <alignment horizontal="center"/>
    </xf>
    <xf numFmtId="0" fontId="9" fillId="0" borderId="0" xfId="0" applyFont="1" applyFill="1"/>
    <xf numFmtId="0" fontId="14" fillId="0" borderId="0" xfId="0" applyFont="1" applyFill="1" applyBorder="1" applyAlignment="1">
      <alignment horizontal="left" indent="1"/>
    </xf>
    <xf numFmtId="0" fontId="9" fillId="0" borderId="7" xfId="0" applyFont="1" applyFill="1" applyBorder="1" applyAlignment="1"/>
    <xf numFmtId="4" fontId="10" fillId="0" borderId="0" xfId="0" applyNumberFormat="1" applyFont="1" applyFill="1" applyBorder="1" applyAlignment="1">
      <alignment horizontal="left" indent="1"/>
    </xf>
    <xf numFmtId="0" fontId="11" fillId="0" borderId="3" xfId="0" applyFont="1" applyFill="1" applyBorder="1" applyAlignment="1">
      <alignment horizontal="left" indent="1"/>
    </xf>
    <xf numFmtId="166" fontId="9" fillId="0" borderId="2" xfId="0" applyNumberFormat="1" applyFont="1" applyFill="1" applyBorder="1" applyAlignment="1">
      <alignment horizontal="center"/>
    </xf>
    <xf numFmtId="4" fontId="11" fillId="0" borderId="2" xfId="0" applyNumberFormat="1" applyFont="1" applyFill="1" applyBorder="1" applyAlignment="1">
      <alignment horizontal="center"/>
    </xf>
    <xf numFmtId="10" fontId="9" fillId="0" borderId="0" xfId="0" applyNumberFormat="1" applyFont="1" applyFill="1" applyAlignment="1"/>
    <xf numFmtId="0" fontId="9" fillId="0" borderId="10" xfId="0" applyFont="1" applyFill="1" applyBorder="1" applyAlignment="1">
      <alignment horizontal="left" indent="1"/>
    </xf>
    <xf numFmtId="0" fontId="10" fillId="0" borderId="0" xfId="0" applyFont="1" applyFill="1" applyBorder="1" applyAlignment="1">
      <alignment horizontal="center"/>
    </xf>
    <xf numFmtId="4" fontId="8" fillId="0" borderId="2" xfId="0" applyNumberFormat="1" applyFont="1" applyFill="1" applyBorder="1" applyAlignment="1">
      <alignment horizontal="center" vertical="center"/>
    </xf>
    <xf numFmtId="3" fontId="9" fillId="0" borderId="2" xfId="0" applyNumberFormat="1" applyFont="1" applyFill="1" applyBorder="1" applyAlignment="1">
      <alignment horizontal="center" vertical="center"/>
    </xf>
    <xf numFmtId="4" fontId="9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8" fillId="0" borderId="2" xfId="0" applyFont="1" applyFill="1" applyBorder="1" applyAlignment="1">
      <alignment horizontal="center"/>
    </xf>
    <xf numFmtId="0" fontId="9" fillId="0" borderId="0" xfId="0" applyFont="1" applyFill="1" applyAlignment="1">
      <alignment horizontal="center"/>
    </xf>
    <xf numFmtId="3" fontId="9" fillId="0" borderId="0" xfId="0" applyNumberFormat="1" applyFont="1" applyFill="1" applyBorder="1" applyAlignment="1">
      <alignment horizontal="center"/>
    </xf>
    <xf numFmtId="4" fontId="9" fillId="0" borderId="0" xfId="0" applyNumberFormat="1" applyFont="1" applyFill="1" applyAlignment="1">
      <alignment horizontal="center"/>
    </xf>
    <xf numFmtId="0" fontId="15" fillId="0" borderId="12" xfId="9" applyFont="1" applyBorder="1" applyAlignment="1">
      <alignment horizontal="center"/>
    </xf>
    <xf numFmtId="0" fontId="16" fillId="0" borderId="13" xfId="9" applyFont="1" applyBorder="1" applyAlignment="1">
      <alignment horizontal="left" indent="1"/>
    </xf>
    <xf numFmtId="0" fontId="16" fillId="0" borderId="13" xfId="9" applyFont="1" applyBorder="1"/>
    <xf numFmtId="43" fontId="16" fillId="0" borderId="14" xfId="4" applyFont="1" applyBorder="1"/>
    <xf numFmtId="0" fontId="16" fillId="0" borderId="0" xfId="9" applyFont="1"/>
    <xf numFmtId="0" fontId="15" fillId="0" borderId="3" xfId="9" applyFont="1" applyBorder="1" applyAlignment="1">
      <alignment horizontal="center"/>
    </xf>
    <xf numFmtId="0" fontId="8" fillId="0" borderId="0" xfId="9" applyFont="1" applyBorder="1" applyAlignment="1">
      <alignment horizontal="left" indent="1"/>
    </xf>
    <xf numFmtId="0" fontId="16" fillId="0" borderId="0" xfId="9" applyFont="1" applyBorder="1"/>
    <xf numFmtId="43" fontId="16" fillId="0" borderId="11" xfId="4" applyFont="1" applyBorder="1"/>
    <xf numFmtId="0" fontId="16" fillId="0" borderId="0" xfId="9" applyFont="1" applyBorder="1" applyAlignment="1">
      <alignment horizontal="left" indent="1"/>
    </xf>
    <xf numFmtId="0" fontId="16" fillId="0" borderId="3" xfId="9" applyFont="1" applyBorder="1" applyAlignment="1">
      <alignment horizontal="left" indent="1"/>
    </xf>
    <xf numFmtId="0" fontId="15" fillId="0" borderId="0" xfId="9" applyFont="1" applyBorder="1" applyAlignment="1">
      <alignment horizontal="left" indent="1"/>
    </xf>
    <xf numFmtId="0" fontId="16" fillId="0" borderId="0" xfId="9" applyFont="1" applyAlignment="1">
      <alignment horizontal="left" indent="1"/>
    </xf>
    <xf numFmtId="0" fontId="16" fillId="0" borderId="0" xfId="9" applyFont="1" applyBorder="1" applyAlignment="1">
      <alignment horizontal="left"/>
    </xf>
    <xf numFmtId="0" fontId="17" fillId="0" borderId="0" xfId="9" applyFont="1" applyBorder="1" applyAlignment="1">
      <alignment horizontal="left"/>
    </xf>
    <xf numFmtId="0" fontId="15" fillId="0" borderId="15" xfId="9" applyFont="1" applyBorder="1" applyAlignment="1">
      <alignment horizontal="center"/>
    </xf>
    <xf numFmtId="0" fontId="16" fillId="0" borderId="10" xfId="9" applyFont="1" applyBorder="1" applyAlignment="1">
      <alignment horizontal="left" indent="1"/>
    </xf>
    <xf numFmtId="0" fontId="16" fillId="0" borderId="10" xfId="9" applyFont="1" applyBorder="1"/>
    <xf numFmtId="43" fontId="16" fillId="0" borderId="16" xfId="4" applyFont="1" applyBorder="1"/>
    <xf numFmtId="0" fontId="15" fillId="0" borderId="1" xfId="9" applyFont="1" applyBorder="1" applyAlignment="1">
      <alignment horizontal="center" vertical="center"/>
    </xf>
    <xf numFmtId="43" fontId="15" fillId="0" borderId="18" xfId="4" applyFont="1" applyBorder="1" applyAlignment="1">
      <alignment horizontal="center" vertical="center"/>
    </xf>
    <xf numFmtId="0" fontId="15" fillId="0" borderId="0" xfId="9" applyFont="1" applyBorder="1" applyAlignment="1">
      <alignment horizontal="center" vertical="center"/>
    </xf>
    <xf numFmtId="0" fontId="15" fillId="0" borderId="2" xfId="9" applyFont="1" applyBorder="1" applyAlignment="1">
      <alignment horizontal="center"/>
    </xf>
    <xf numFmtId="0" fontId="16" fillId="0" borderId="0" xfId="9" applyFont="1" applyFill="1" applyBorder="1" applyAlignment="1">
      <alignment horizontal="left" indent="1"/>
    </xf>
    <xf numFmtId="43" fontId="16" fillId="0" borderId="19" xfId="4" applyFont="1" applyBorder="1"/>
    <xf numFmtId="0" fontId="15" fillId="0" borderId="0" xfId="9" applyFont="1" applyFill="1" applyBorder="1" applyAlignment="1">
      <alignment horizontal="left" indent="1"/>
    </xf>
    <xf numFmtId="0" fontId="15" fillId="0" borderId="0" xfId="9" applyFont="1" applyBorder="1" applyAlignment="1"/>
    <xf numFmtId="0" fontId="18" fillId="0" borderId="0" xfId="9" applyFont="1" applyBorder="1" applyAlignment="1">
      <alignment horizontal="left"/>
    </xf>
    <xf numFmtId="0" fontId="16" fillId="0" borderId="3" xfId="9" applyFont="1" applyFill="1" applyBorder="1" applyAlignment="1">
      <alignment horizontal="left" indent="1"/>
    </xf>
    <xf numFmtId="0" fontId="15" fillId="0" borderId="0" xfId="11" applyFont="1" applyBorder="1" applyAlignment="1">
      <alignment horizontal="left"/>
    </xf>
    <xf numFmtId="0" fontId="19" fillId="0" borderId="0" xfId="10" applyFont="1" applyBorder="1"/>
    <xf numFmtId="0" fontId="15" fillId="0" borderId="3" xfId="9" applyFont="1" applyFill="1" applyBorder="1" applyAlignment="1">
      <alignment horizontal="left" indent="1"/>
    </xf>
    <xf numFmtId="43" fontId="16" fillId="0" borderId="20" xfId="4" applyFont="1" applyBorder="1"/>
    <xf numFmtId="0" fontId="15" fillId="0" borderId="0" xfId="9" applyFont="1" applyBorder="1"/>
    <xf numFmtId="0" fontId="15" fillId="0" borderId="21" xfId="9" applyFont="1" applyBorder="1" applyAlignment="1">
      <alignment horizontal="center"/>
    </xf>
    <xf numFmtId="43" fontId="15" fillId="0" borderId="19" xfId="4" applyFont="1" applyBorder="1"/>
    <xf numFmtId="0" fontId="15" fillId="0" borderId="21" xfId="9" applyFont="1" applyBorder="1"/>
    <xf numFmtId="0" fontId="20" fillId="0" borderId="0" xfId="9" applyFont="1" applyFill="1" applyBorder="1" applyAlignment="1">
      <alignment horizontal="left" indent="1"/>
    </xf>
    <xf numFmtId="0" fontId="15" fillId="0" borderId="2" xfId="9" applyFont="1" applyBorder="1" applyAlignment="1">
      <alignment horizontal="center" wrapText="1"/>
    </xf>
    <xf numFmtId="0" fontId="16" fillId="0" borderId="0" xfId="9" applyFont="1" applyBorder="1" applyAlignment="1">
      <alignment wrapText="1"/>
    </xf>
    <xf numFmtId="43" fontId="16" fillId="0" borderId="19" xfId="4" applyFont="1" applyBorder="1" applyAlignment="1">
      <alignment wrapText="1"/>
    </xf>
    <xf numFmtId="0" fontId="16" fillId="0" borderId="0" xfId="9" applyFont="1" applyAlignment="1">
      <alignment wrapText="1"/>
    </xf>
    <xf numFmtId="0" fontId="19" fillId="0" borderId="0" xfId="9" applyFont="1" applyFill="1" applyBorder="1" applyAlignment="1">
      <alignment horizontal="left" indent="1"/>
    </xf>
    <xf numFmtId="0" fontId="20" fillId="0" borderId="3" xfId="9" applyFont="1" applyFill="1" applyBorder="1" applyAlignment="1">
      <alignment horizontal="left" indent="1"/>
    </xf>
    <xf numFmtId="0" fontId="15" fillId="0" borderId="0" xfId="9" applyFont="1"/>
    <xf numFmtId="0" fontId="15" fillId="0" borderId="0" xfId="9" applyFont="1" applyBorder="1" applyAlignment="1">
      <alignment horizontal="center"/>
    </xf>
    <xf numFmtId="0" fontId="16" fillId="0" borderId="21" xfId="9" applyFont="1" applyBorder="1"/>
    <xf numFmtId="0" fontId="19" fillId="0" borderId="0" xfId="9" applyFont="1" applyBorder="1" applyAlignment="1">
      <alignment horizontal="left"/>
    </xf>
    <xf numFmtId="16" fontId="16" fillId="0" borderId="0" xfId="9" quotePrefix="1" applyNumberFormat="1" applyFont="1" applyBorder="1" applyAlignment="1">
      <alignment horizontal="center"/>
    </xf>
    <xf numFmtId="0" fontId="16" fillId="0" borderId="0" xfId="9" applyFont="1" applyBorder="1" applyAlignment="1">
      <alignment horizontal="center"/>
    </xf>
    <xf numFmtId="16" fontId="16" fillId="0" borderId="0" xfId="9" quotePrefix="1" applyNumberFormat="1" applyFont="1" applyBorder="1"/>
    <xf numFmtId="43" fontId="15" fillId="0" borderId="19" xfId="4" applyFont="1" applyBorder="1" applyAlignment="1">
      <alignment horizontal="right" vertical="center"/>
    </xf>
    <xf numFmtId="43" fontId="16" fillId="0" borderId="19" xfId="4" applyFont="1" applyBorder="1" applyAlignment="1">
      <alignment horizontal="right" vertical="center"/>
    </xf>
    <xf numFmtId="43" fontId="16" fillId="0" borderId="22" xfId="4" applyFont="1" applyBorder="1" applyAlignment="1">
      <alignment horizontal="right"/>
    </xf>
    <xf numFmtId="43" fontId="16" fillId="0" borderId="19" xfId="4" applyFont="1" applyBorder="1" applyAlignment="1">
      <alignment horizontal="right"/>
    </xf>
    <xf numFmtId="43" fontId="16" fillId="0" borderId="0" xfId="4" applyFont="1" applyBorder="1" applyAlignment="1">
      <alignment horizontal="right"/>
    </xf>
    <xf numFmtId="0" fontId="19" fillId="0" borderId="0" xfId="10" applyFont="1" applyBorder="1" applyAlignment="1">
      <alignment horizontal="left" vertical="center" indent="1"/>
    </xf>
    <xf numFmtId="0" fontId="19" fillId="0" borderId="0" xfId="10" applyFont="1" applyBorder="1" applyAlignment="1">
      <alignment vertical="center"/>
    </xf>
    <xf numFmtId="0" fontId="16" fillId="0" borderId="0" xfId="9" applyFont="1" applyBorder="1" applyAlignment="1">
      <alignment vertical="center"/>
    </xf>
    <xf numFmtId="0" fontId="16" fillId="0" borderId="0" xfId="9" applyFont="1" applyAlignment="1">
      <alignment horizontal="left"/>
    </xf>
    <xf numFmtId="43" fontId="16" fillId="0" borderId="0" xfId="4" applyFont="1" applyBorder="1"/>
    <xf numFmtId="0" fontId="15" fillId="0" borderId="0" xfId="9" applyFont="1" applyAlignment="1">
      <alignment horizontal="center"/>
    </xf>
    <xf numFmtId="43" fontId="16" fillId="0" borderId="0" xfId="4" applyFont="1"/>
    <xf numFmtId="0" fontId="23" fillId="0" borderId="0" xfId="0" applyFont="1" applyFill="1" applyBorder="1" applyAlignment="1"/>
    <xf numFmtId="0" fontId="23" fillId="0" borderId="0" xfId="0" applyFont="1" applyFill="1" applyBorder="1" applyAlignment="1">
      <alignment horizontal="center" vertical="center"/>
    </xf>
    <xf numFmtId="0" fontId="23" fillId="0" borderId="3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23" fillId="0" borderId="11" xfId="0" applyFont="1" applyFill="1" applyBorder="1" applyAlignment="1">
      <alignment horizontal="center"/>
    </xf>
    <xf numFmtId="3" fontId="9" fillId="0" borderId="0" xfId="12" applyNumberFormat="1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11" xfId="0" applyFont="1" applyFill="1" applyBorder="1" applyAlignment="1">
      <alignment horizontal="left" vertical="center"/>
    </xf>
    <xf numFmtId="0" fontId="10" fillId="0" borderId="3" xfId="0" applyFont="1" applyFill="1" applyBorder="1" applyAlignment="1">
      <alignment horizontal="left" indent="1"/>
    </xf>
    <xf numFmtId="0" fontId="10" fillId="0" borderId="0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/>
    </xf>
    <xf numFmtId="0" fontId="9" fillId="0" borderId="11" xfId="0" applyFont="1" applyFill="1" applyBorder="1" applyAlignment="1"/>
    <xf numFmtId="0" fontId="8" fillId="0" borderId="3" xfId="0" applyFont="1" applyFill="1" applyBorder="1" applyAlignment="1">
      <alignment horizontal="left" indent="1"/>
    </xf>
    <xf numFmtId="4" fontId="9" fillId="0" borderId="11" xfId="0" applyNumberFormat="1" applyFont="1" applyFill="1" applyBorder="1" applyAlignment="1">
      <alignment horizontal="center"/>
    </xf>
    <xf numFmtId="0" fontId="11" fillId="0" borderId="0" xfId="0" applyNumberFormat="1" applyFont="1" applyFill="1" applyBorder="1" applyAlignment="1">
      <alignment horizontal="left" indent="1"/>
    </xf>
    <xf numFmtId="4" fontId="9" fillId="0" borderId="0" xfId="0" applyNumberFormat="1" applyFont="1" applyFill="1" applyBorder="1" applyAlignment="1">
      <alignment horizontal="left"/>
    </xf>
    <xf numFmtId="0" fontId="10" fillId="0" borderId="0" xfId="10" applyFont="1" applyFill="1" applyBorder="1" applyAlignment="1"/>
    <xf numFmtId="4" fontId="9" fillId="0" borderId="3" xfId="0" applyNumberFormat="1" applyFont="1" applyFill="1" applyBorder="1" applyAlignment="1">
      <alignment horizontal="center" vertical="center"/>
    </xf>
    <xf numFmtId="4" fontId="9" fillId="0" borderId="2" xfId="0" quotePrefix="1" applyNumberFormat="1" applyFont="1" applyFill="1" applyBorder="1" applyAlignment="1">
      <alignment horizontal="center"/>
    </xf>
    <xf numFmtId="4" fontId="9" fillId="0" borderId="2" xfId="3" quotePrefix="1" applyNumberFormat="1" applyFont="1" applyFill="1" applyBorder="1" applyAlignment="1">
      <alignment horizontal="center"/>
    </xf>
    <xf numFmtId="4" fontId="9" fillId="0" borderId="2" xfId="3" applyNumberFormat="1" applyFont="1" applyFill="1" applyBorder="1" applyAlignment="1">
      <alignment horizontal="center"/>
    </xf>
    <xf numFmtId="4" fontId="23" fillId="0" borderId="0" xfId="0" applyNumberFormat="1" applyFont="1" applyFill="1" applyBorder="1" applyAlignment="1">
      <alignment horizontal="center" vertical="center"/>
    </xf>
    <xf numFmtId="3" fontId="9" fillId="0" borderId="2" xfId="12" applyNumberFormat="1" applyFont="1" applyFill="1" applyBorder="1" applyAlignment="1">
      <alignment vertical="center"/>
    </xf>
    <xf numFmtId="0" fontId="23" fillId="0" borderId="2" xfId="0" applyFont="1" applyFill="1" applyBorder="1" applyAlignment="1"/>
    <xf numFmtId="43" fontId="9" fillId="0" borderId="2" xfId="4" applyFont="1" applyFill="1" applyBorder="1" applyAlignment="1"/>
    <xf numFmtId="43" fontId="8" fillId="0" borderId="2" xfId="4" applyFont="1" applyFill="1" applyBorder="1" applyAlignment="1"/>
    <xf numFmtId="43" fontId="9" fillId="0" borderId="8" xfId="4" applyFont="1" applyFill="1" applyBorder="1" applyAlignment="1"/>
    <xf numFmtId="43" fontId="8" fillId="0" borderId="7" xfId="4" applyFont="1" applyFill="1" applyBorder="1" applyAlignment="1"/>
    <xf numFmtId="43" fontId="9" fillId="0" borderId="7" xfId="4" applyFont="1" applyFill="1" applyBorder="1" applyAlignment="1"/>
    <xf numFmtId="43" fontId="9" fillId="0" borderId="9" xfId="4" applyFont="1" applyFill="1" applyBorder="1" applyAlignment="1"/>
    <xf numFmtId="43" fontId="9" fillId="0" borderId="2" xfId="13" applyFont="1" applyFill="1" applyBorder="1" applyAlignment="1"/>
    <xf numFmtId="43" fontId="8" fillId="0" borderId="8" xfId="4" applyFont="1" applyFill="1" applyBorder="1" applyAlignment="1"/>
    <xf numFmtId="43" fontId="10" fillId="0" borderId="2" xfId="4" applyFont="1" applyFill="1" applyBorder="1" applyAlignment="1"/>
    <xf numFmtId="43" fontId="8" fillId="0" borderId="2" xfId="4" applyFont="1" applyFill="1" applyBorder="1" applyAlignment="1">
      <alignment vertical="center"/>
    </xf>
    <xf numFmtId="43" fontId="8" fillId="0" borderId="23" xfId="4" applyFont="1" applyFill="1" applyBorder="1" applyAlignment="1"/>
    <xf numFmtId="4" fontId="8" fillId="2" borderId="1" xfId="4" applyNumberFormat="1" applyFont="1" applyFill="1" applyBorder="1" applyAlignment="1">
      <alignment horizontal="center" vertical="center" wrapText="1"/>
    </xf>
    <xf numFmtId="4" fontId="8" fillId="0" borderId="2" xfId="4" applyNumberFormat="1" applyFont="1" applyFill="1" applyBorder="1" applyAlignment="1">
      <alignment horizontal="right" vertical="center"/>
    </xf>
    <xf numFmtId="4" fontId="9" fillId="0" borderId="2" xfId="4" applyNumberFormat="1" applyFont="1" applyFill="1" applyBorder="1" applyAlignment="1">
      <alignment horizontal="right"/>
    </xf>
    <xf numFmtId="4" fontId="8" fillId="0" borderId="2" xfId="4" applyNumberFormat="1" applyFont="1" applyFill="1" applyBorder="1" applyAlignment="1">
      <alignment horizontal="right"/>
    </xf>
    <xf numFmtId="4" fontId="9" fillId="0" borderId="7" xfId="4" applyNumberFormat="1" applyFont="1" applyFill="1" applyBorder="1" applyAlignment="1">
      <alignment horizontal="right"/>
    </xf>
    <xf numFmtId="4" fontId="8" fillId="0" borderId="7" xfId="4" applyNumberFormat="1" applyFont="1" applyFill="1" applyBorder="1" applyAlignment="1">
      <alignment horizontal="right"/>
    </xf>
    <xf numFmtId="4" fontId="10" fillId="0" borderId="2" xfId="4" applyNumberFormat="1" applyFont="1" applyFill="1" applyBorder="1" applyAlignment="1">
      <alignment horizontal="right"/>
    </xf>
    <xf numFmtId="4" fontId="9" fillId="0" borderId="0" xfId="4" applyNumberFormat="1" applyFont="1" applyFill="1" applyBorder="1" applyAlignment="1">
      <alignment horizontal="right"/>
    </xf>
    <xf numFmtId="4" fontId="9" fillId="0" borderId="0" xfId="4" applyNumberFormat="1" applyFont="1" applyFill="1" applyAlignment="1">
      <alignment horizontal="right"/>
    </xf>
    <xf numFmtId="0" fontId="0" fillId="0" borderId="2" xfId="0" applyBorder="1"/>
    <xf numFmtId="0" fontId="28" fillId="0" borderId="0" xfId="0" applyFont="1" applyFill="1" applyBorder="1" applyAlignment="1">
      <alignment vertical="center"/>
    </xf>
    <xf numFmtId="0" fontId="9" fillId="0" borderId="2" xfId="0" applyFont="1" applyBorder="1" applyAlignment="1">
      <alignment horizontal="left" indent="1"/>
    </xf>
    <xf numFmtId="0" fontId="9" fillId="0" borderId="2" xfId="0" applyFont="1" applyBorder="1"/>
    <xf numFmtId="164" fontId="9" fillId="0" borderId="2" xfId="0" applyNumberFormat="1" applyFont="1" applyBorder="1"/>
    <xf numFmtId="4" fontId="9" fillId="0" borderId="2" xfId="0" applyNumberFormat="1" applyFont="1" applyBorder="1"/>
    <xf numFmtId="0" fontId="28" fillId="0" borderId="2" xfId="0" applyFont="1" applyFill="1" applyBorder="1" applyAlignment="1">
      <alignment vertical="center"/>
    </xf>
    <xf numFmtId="0" fontId="3" fillId="0" borderId="2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165" fontId="1" fillId="0" borderId="2" xfId="1" applyNumberFormat="1" applyFont="1" applyFill="1" applyBorder="1" applyAlignment="1"/>
    <xf numFmtId="165" fontId="1" fillId="0" borderId="2" xfId="1" applyNumberFormat="1" applyFont="1" applyBorder="1" applyAlignment="1"/>
    <xf numFmtId="164" fontId="1" fillId="0" borderId="2" xfId="1" applyNumberFormat="1" applyFont="1" applyBorder="1" applyAlignment="1"/>
    <xf numFmtId="165" fontId="1" fillId="0" borderId="2" xfId="2" applyNumberFormat="1" applyFont="1" applyFill="1" applyBorder="1" applyAlignment="1" applyProtection="1">
      <protection locked="0"/>
    </xf>
    <xf numFmtId="164" fontId="2" fillId="0" borderId="2" xfId="1" applyNumberFormat="1" applyFont="1" applyBorder="1" applyAlignment="1"/>
    <xf numFmtId="0" fontId="3" fillId="0" borderId="0" xfId="0" applyFont="1" applyBorder="1" applyAlignment="1"/>
    <xf numFmtId="0" fontId="8" fillId="3" borderId="1" xfId="0" applyFont="1" applyFill="1" applyBorder="1" applyAlignment="1">
      <alignment horizontal="center" vertical="center" wrapText="1"/>
    </xf>
    <xf numFmtId="0" fontId="22" fillId="4" borderId="1" xfId="0" applyFont="1" applyFill="1" applyBorder="1" applyAlignment="1">
      <alignment horizontal="center" vertical="center"/>
    </xf>
    <xf numFmtId="4" fontId="8" fillId="4" borderId="1" xfId="0" applyNumberFormat="1" applyFont="1" applyFill="1" applyBorder="1" applyAlignment="1">
      <alignment horizontal="center" vertical="center"/>
    </xf>
    <xf numFmtId="3" fontId="8" fillId="4" borderId="1" xfId="12" applyNumberFormat="1" applyFont="1" applyFill="1" applyBorder="1" applyAlignment="1">
      <alignment horizontal="center" vertical="center"/>
    </xf>
    <xf numFmtId="3" fontId="8" fillId="4" borderId="1" xfId="12" applyNumberFormat="1" applyFont="1" applyFill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right" vertical="center"/>
    </xf>
    <xf numFmtId="0" fontId="26" fillId="0" borderId="2" xfId="15" applyFont="1" applyFill="1" applyBorder="1" applyAlignment="1">
      <alignment horizontal="center" vertical="center"/>
    </xf>
    <xf numFmtId="168" fontId="26" fillId="0" borderId="2" xfId="16" applyNumberFormat="1" applyFont="1" applyFill="1" applyBorder="1" applyAlignment="1">
      <alignment horizontal="right" vertical="center"/>
    </xf>
    <xf numFmtId="43" fontId="26" fillId="0" borderId="2" xfId="16" applyFont="1" applyFill="1" applyBorder="1" applyAlignment="1">
      <alignment horizontal="right" vertical="center"/>
    </xf>
    <xf numFmtId="43" fontId="30" fillId="0" borderId="2" xfId="16" applyFont="1" applyFill="1" applyBorder="1" applyAlignment="1">
      <alignment horizontal="right" vertical="center"/>
    </xf>
    <xf numFmtId="0" fontId="30" fillId="0" borderId="2" xfId="15" applyFont="1" applyFill="1" applyBorder="1" applyAlignment="1">
      <alignment horizontal="center" vertical="center"/>
    </xf>
    <xf numFmtId="168" fontId="30" fillId="0" borderId="2" xfId="16" applyNumberFormat="1" applyFont="1" applyFill="1" applyBorder="1" applyAlignment="1">
      <alignment horizontal="right" vertical="center"/>
    </xf>
    <xf numFmtId="0" fontId="0" fillId="0" borderId="2" xfId="0" applyFill="1" applyBorder="1" applyAlignment="1">
      <alignment horizontal="center" vertical="center"/>
    </xf>
    <xf numFmtId="0" fontId="0" fillId="0" borderId="2" xfId="0" applyFill="1" applyBorder="1" applyAlignment="1">
      <alignment horizontal="right" vertical="center"/>
    </xf>
    <xf numFmtId="0" fontId="26" fillId="0" borderId="2" xfId="15" applyFont="1" applyBorder="1" applyAlignment="1">
      <alignment horizontal="center" vertical="center"/>
    </xf>
    <xf numFmtId="0" fontId="30" fillId="0" borderId="3" xfId="0" applyFont="1" applyFill="1" applyBorder="1" applyAlignment="1">
      <alignment horizontal="left" vertical="center"/>
    </xf>
    <xf numFmtId="0" fontId="30" fillId="0" borderId="0" xfId="0" applyFont="1" applyFill="1" applyBorder="1" applyAlignment="1">
      <alignment horizontal="left" vertical="center" wrapText="1"/>
    </xf>
    <xf numFmtId="0" fontId="10" fillId="0" borderId="3" xfId="0" applyFont="1" applyFill="1" applyBorder="1" applyAlignment="1">
      <alignment horizontal="center"/>
    </xf>
    <xf numFmtId="0" fontId="8" fillId="0" borderId="3" xfId="0" applyFont="1" applyFill="1" applyBorder="1" applyAlignment="1">
      <alignment horizontal="left" vertical="center"/>
    </xf>
    <xf numFmtId="0" fontId="25" fillId="0" borderId="2" xfId="15" applyFont="1" applyFill="1" applyBorder="1" applyAlignment="1">
      <alignment horizontal="center" vertical="center"/>
    </xf>
    <xf numFmtId="0" fontId="25" fillId="0" borderId="2" xfId="15" applyFont="1" applyFill="1" applyBorder="1" applyAlignment="1">
      <alignment horizontal="right" vertical="center"/>
    </xf>
    <xf numFmtId="43" fontId="25" fillId="0" borderId="2" xfId="16" applyFont="1" applyFill="1" applyBorder="1" applyAlignment="1">
      <alignment horizontal="right" vertical="center"/>
    </xf>
    <xf numFmtId="0" fontId="8" fillId="3" borderId="1" xfId="0" applyFont="1" applyFill="1" applyBorder="1" applyAlignment="1">
      <alignment horizontal="center" vertical="center"/>
    </xf>
    <xf numFmtId="0" fontId="9" fillId="0" borderId="8" xfId="0" applyFont="1" applyBorder="1" applyAlignment="1">
      <alignment horizontal="center"/>
    </xf>
    <xf numFmtId="0" fontId="9" fillId="0" borderId="8" xfId="0" applyFont="1" applyBorder="1" applyAlignment="1">
      <alignment horizontal="left" indent="1"/>
    </xf>
    <xf numFmtId="1" fontId="9" fillId="0" borderId="8" xfId="0" applyNumberFormat="1" applyFont="1" applyBorder="1" applyAlignment="1">
      <alignment horizontal="center"/>
    </xf>
    <xf numFmtId="0" fontId="9" fillId="0" borderId="0" xfId="0" applyFont="1"/>
    <xf numFmtId="0" fontId="9" fillId="0" borderId="2" xfId="0" applyFont="1" applyBorder="1" applyAlignment="1">
      <alignment horizontal="center"/>
    </xf>
    <xf numFmtId="1" fontId="9" fillId="0" borderId="2" xfId="0" applyNumberFormat="1" applyFont="1" applyBorder="1" applyAlignment="1">
      <alignment horizontal="center"/>
    </xf>
    <xf numFmtId="0" fontId="10" fillId="0" borderId="2" xfId="0" applyFont="1" applyBorder="1" applyAlignment="1">
      <alignment horizontal="left" indent="1"/>
    </xf>
    <xf numFmtId="0" fontId="9" fillId="0" borderId="0" xfId="0" applyFont="1" applyBorder="1" applyAlignment="1">
      <alignment horizontal="left" indent="1"/>
    </xf>
    <xf numFmtId="1" fontId="10" fillId="0" borderId="2" xfId="0" applyNumberFormat="1" applyFont="1" applyBorder="1" applyAlignment="1">
      <alignment horizontal="center"/>
    </xf>
    <xf numFmtId="49" fontId="9" fillId="0" borderId="2" xfId="0" quotePrefix="1" applyNumberFormat="1" applyFont="1" applyBorder="1" applyAlignment="1">
      <alignment horizontal="center"/>
    </xf>
    <xf numFmtId="49" fontId="9" fillId="0" borderId="2" xfId="0" applyNumberFormat="1" applyFont="1" applyBorder="1" applyAlignment="1">
      <alignment horizontal="center"/>
    </xf>
    <xf numFmtId="4" fontId="9" fillId="0" borderId="2" xfId="0" applyNumberFormat="1" applyFont="1" applyBorder="1" applyAlignment="1">
      <alignment horizontal="left" indent="1"/>
    </xf>
    <xf numFmtId="0" fontId="8" fillId="0" borderId="2" xfId="0" applyFont="1" applyBorder="1" applyAlignment="1">
      <alignment horizontal="left" indent="1"/>
    </xf>
    <xf numFmtId="1" fontId="8" fillId="0" borderId="2" xfId="0" applyNumberFormat="1" applyFont="1" applyBorder="1" applyAlignment="1">
      <alignment horizontal="center"/>
    </xf>
    <xf numFmtId="43" fontId="9" fillId="0" borderId="0" xfId="0" applyNumberFormat="1" applyFont="1"/>
    <xf numFmtId="0" fontId="9" fillId="0" borderId="7" xfId="0" applyFont="1" applyBorder="1" applyAlignment="1">
      <alignment horizontal="left" indent="1"/>
    </xf>
    <xf numFmtId="1" fontId="9" fillId="0" borderId="7" xfId="0" applyNumberFormat="1" applyFont="1" applyBorder="1" applyAlignment="1">
      <alignment horizontal="center"/>
    </xf>
    <xf numFmtId="0" fontId="9" fillId="0" borderId="0" xfId="0" applyFont="1" applyBorder="1"/>
    <xf numFmtId="43" fontId="9" fillId="0" borderId="0" xfId="0" applyNumberFormat="1" applyFont="1" applyBorder="1"/>
    <xf numFmtId="0" fontId="9" fillId="0" borderId="7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1" fontId="9" fillId="0" borderId="0" xfId="0" applyNumberFormat="1" applyFont="1" applyBorder="1" applyAlignment="1">
      <alignment horizontal="center"/>
    </xf>
    <xf numFmtId="0" fontId="0" fillId="0" borderId="0" xfId="0" applyBorder="1"/>
    <xf numFmtId="0" fontId="0" fillId="0" borderId="0" xfId="0" applyBorder="1" applyAlignment="1"/>
    <xf numFmtId="0" fontId="0" fillId="0" borderId="2" xfId="0" applyBorder="1" applyAlignment="1">
      <alignment horizontal="center"/>
    </xf>
    <xf numFmtId="0" fontId="0" fillId="0" borderId="7" xfId="0" applyBorder="1"/>
    <xf numFmtId="0" fontId="9" fillId="0" borderId="3" xfId="0" applyFont="1" applyFill="1" applyBorder="1" applyAlignment="1">
      <alignment horizontal="left" indent="1"/>
    </xf>
    <xf numFmtId="0" fontId="28" fillId="0" borderId="3" xfId="0" applyFont="1" applyFill="1" applyBorder="1" applyAlignment="1">
      <alignment vertical="center"/>
    </xf>
    <xf numFmtId="0" fontId="0" fillId="0" borderId="2" xfId="0" applyBorder="1" applyAlignment="1"/>
    <xf numFmtId="0" fontId="9" fillId="0" borderId="3" xfId="0" applyFont="1" applyFill="1" applyBorder="1" applyAlignment="1">
      <alignment horizontal="center" vertical="center"/>
    </xf>
    <xf numFmtId="4" fontId="8" fillId="0" borderId="0" xfId="0" applyNumberFormat="1" applyFont="1" applyFill="1" applyBorder="1" applyAlignment="1">
      <alignment horizontal="center"/>
    </xf>
    <xf numFmtId="4" fontId="9" fillId="0" borderId="3" xfId="4" applyNumberFormat="1" applyFont="1" applyFill="1" applyBorder="1" applyAlignment="1">
      <alignment horizontal="right"/>
    </xf>
    <xf numFmtId="0" fontId="9" fillId="0" borderId="2" xfId="0" applyFont="1" applyFill="1" applyBorder="1" applyAlignment="1">
      <alignment horizontal="left" indent="1"/>
    </xf>
    <xf numFmtId="0" fontId="0" fillId="0" borderId="10" xfId="0" applyBorder="1"/>
    <xf numFmtId="166" fontId="4" fillId="0" borderId="2" xfId="1" applyNumberFormat="1" applyFont="1" applyBorder="1" applyAlignment="1"/>
    <xf numFmtId="4" fontId="4" fillId="0" borderId="2" xfId="1" applyNumberFormat="1" applyFont="1" applyBorder="1" applyAlignment="1"/>
    <xf numFmtId="0" fontId="4" fillId="0" borderId="0" xfId="0" applyFont="1" applyBorder="1" applyAlignment="1"/>
    <xf numFmtId="0" fontId="3" fillId="0" borderId="0" xfId="0" applyFont="1" applyBorder="1" applyAlignment="1">
      <alignment horizontal="left"/>
    </xf>
    <xf numFmtId="0" fontId="0" fillId="0" borderId="0" xfId="0" applyFill="1" applyBorder="1" applyAlignment="1"/>
    <xf numFmtId="0" fontId="22" fillId="2" borderId="0" xfId="0" applyFont="1" applyFill="1" applyBorder="1" applyAlignment="1">
      <alignment horizontal="center" vertical="center"/>
    </xf>
    <xf numFmtId="4" fontId="8" fillId="2" borderId="0" xfId="0" applyNumberFormat="1" applyFont="1" applyFill="1" applyBorder="1" applyAlignment="1">
      <alignment horizontal="center" vertical="center"/>
    </xf>
    <xf numFmtId="3" fontId="8" fillId="2" borderId="0" xfId="12" applyNumberFormat="1" applyFont="1" applyFill="1" applyBorder="1" applyAlignment="1">
      <alignment horizontal="center" vertical="center"/>
    </xf>
    <xf numFmtId="3" fontId="8" fillId="2" borderId="0" xfId="12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0" fontId="6" fillId="0" borderId="0" xfId="0" applyFont="1" applyBorder="1" applyAlignment="1"/>
    <xf numFmtId="0" fontId="2" fillId="0" borderId="8" xfId="0" applyFont="1" applyFill="1" applyBorder="1" applyAlignment="1">
      <alignment horizontal="center"/>
    </xf>
    <xf numFmtId="167" fontId="2" fillId="0" borderId="2" xfId="0" applyNumberFormat="1" applyFont="1" applyBorder="1" applyAlignment="1">
      <alignment horizontal="center"/>
    </xf>
    <xf numFmtId="167" fontId="1" fillId="0" borderId="2" xfId="0" applyNumberFormat="1" applyFont="1" applyBorder="1" applyAlignment="1"/>
    <xf numFmtId="2" fontId="1" fillId="0" borderId="2" xfId="0" applyNumberFormat="1" applyFont="1" applyBorder="1" applyAlignment="1"/>
    <xf numFmtId="0" fontId="2" fillId="0" borderId="2" xfId="0" applyFont="1" applyBorder="1" applyAlignment="1"/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1" xfId="0" applyFont="1" applyBorder="1" applyAlignment="1"/>
    <xf numFmtId="0" fontId="3" fillId="0" borderId="3" xfId="0" applyFont="1" applyBorder="1" applyAlignment="1"/>
    <xf numFmtId="0" fontId="6" fillId="0" borderId="11" xfId="0" applyFont="1" applyBorder="1" applyAlignment="1"/>
    <xf numFmtId="0" fontId="6" fillId="0" borderId="3" xfId="0" applyFont="1" applyBorder="1" applyAlignment="1"/>
    <xf numFmtId="0" fontId="4" fillId="0" borderId="11" xfId="0" applyFont="1" applyBorder="1" applyAlignment="1"/>
    <xf numFmtId="0" fontId="4" fillId="0" borderId="3" xfId="0" applyFont="1" applyBorder="1" applyAlignment="1"/>
    <xf numFmtId="0" fontId="3" fillId="0" borderId="11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9" fillId="0" borderId="11" xfId="0" applyFont="1" applyFill="1" applyBorder="1" applyAlignment="1">
      <alignment horizontal="left" indent="1"/>
    </xf>
    <xf numFmtId="0" fontId="3" fillId="0" borderId="8" xfId="0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166" fontId="3" fillId="0" borderId="8" xfId="0" applyNumberFormat="1" applyFont="1" applyFill="1" applyBorder="1" applyAlignment="1">
      <alignment horizontal="center"/>
    </xf>
    <xf numFmtId="166" fontId="3" fillId="0" borderId="2" xfId="0" applyNumberFormat="1" applyFont="1" applyFill="1" applyBorder="1" applyAlignment="1">
      <alignment horizontal="center"/>
    </xf>
    <xf numFmtId="166" fontId="3" fillId="0" borderId="2" xfId="1" applyNumberFormat="1" applyFont="1" applyBorder="1" applyAlignment="1"/>
    <xf numFmtId="165" fontId="2" fillId="0" borderId="2" xfId="1" applyNumberFormat="1" applyFont="1" applyFill="1" applyBorder="1" applyAlignment="1"/>
    <xf numFmtId="0" fontId="30" fillId="0" borderId="0" xfId="15" applyFont="1" applyBorder="1" applyAlignment="1">
      <alignment horizontal="left" vertical="center"/>
    </xf>
    <xf numFmtId="0" fontId="26" fillId="0" borderId="0" xfId="15" applyFont="1" applyBorder="1" applyAlignment="1">
      <alignment horizontal="left" vertical="center"/>
    </xf>
    <xf numFmtId="0" fontId="32" fillId="0" borderId="0" xfId="15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/>
    </xf>
    <xf numFmtId="0" fontId="26" fillId="0" borderId="0" xfId="15" applyFont="1" applyBorder="1" applyAlignment="1">
      <alignment horizontal="left" vertical="center" wrapText="1"/>
    </xf>
    <xf numFmtId="0" fontId="30" fillId="0" borderId="0" xfId="15" applyFont="1" applyBorder="1" applyAlignment="1">
      <alignment horizontal="left" vertical="center" wrapText="1"/>
    </xf>
    <xf numFmtId="0" fontId="30" fillId="0" borderId="0" xfId="15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center" vertical="center"/>
    </xf>
    <xf numFmtId="0" fontId="26" fillId="0" borderId="0" xfId="15" applyFont="1" applyFill="1" applyBorder="1" applyAlignment="1">
      <alignment horizontal="left" vertical="center" wrapText="1"/>
    </xf>
    <xf numFmtId="0" fontId="26" fillId="0" borderId="0" xfId="15" applyFont="1" applyFill="1" applyBorder="1" applyAlignment="1">
      <alignment horizontal="left" vertical="center"/>
    </xf>
    <xf numFmtId="0" fontId="26" fillId="0" borderId="0" xfId="0" applyFont="1" applyFill="1" applyBorder="1" applyAlignment="1">
      <alignment horizontal="left" vertical="center" wrapText="1"/>
    </xf>
    <xf numFmtId="0" fontId="30" fillId="0" borderId="0" xfId="15" applyFont="1" applyFill="1" applyBorder="1" applyAlignment="1">
      <alignment horizontal="left" vertical="center"/>
    </xf>
    <xf numFmtId="0" fontId="27" fillId="0" borderId="0" xfId="0" applyFont="1" applyFill="1" applyBorder="1" applyAlignment="1">
      <alignment vertical="center" wrapText="1"/>
    </xf>
    <xf numFmtId="0" fontId="34" fillId="0" borderId="0" xfId="15" applyFont="1" applyFill="1" applyBorder="1" applyAlignment="1">
      <alignment horizontal="left" vertical="center" wrapText="1"/>
    </xf>
    <xf numFmtId="0" fontId="33" fillId="0" borderId="0" xfId="15" applyFont="1" applyFill="1" applyBorder="1" applyAlignment="1">
      <alignment horizontal="left" vertical="center" wrapText="1"/>
    </xf>
    <xf numFmtId="0" fontId="25" fillId="0" borderId="0" xfId="15" applyFont="1" applyFill="1" applyBorder="1" applyAlignment="1">
      <alignment horizontal="left" vertical="center" wrapText="1"/>
    </xf>
    <xf numFmtId="4" fontId="10" fillId="0" borderId="0" xfId="0" applyNumberFormat="1" applyFont="1" applyFill="1" applyBorder="1" applyAlignment="1">
      <alignment horizontal="left" vertical="center"/>
    </xf>
    <xf numFmtId="0" fontId="10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0" fontId="35" fillId="0" borderId="0" xfId="0" applyFont="1" applyFill="1" applyBorder="1" applyAlignment="1">
      <alignment vertical="center"/>
    </xf>
    <xf numFmtId="0" fontId="30" fillId="0" borderId="2" xfId="15" applyFont="1" applyBorder="1" applyAlignment="1">
      <alignment horizontal="center" vertical="center"/>
    </xf>
    <xf numFmtId="0" fontId="28" fillId="0" borderId="2" xfId="0" applyFont="1" applyFill="1" applyBorder="1" applyAlignment="1">
      <alignment horizontal="center" vertical="center"/>
    </xf>
    <xf numFmtId="0" fontId="30" fillId="0" borderId="3" xfId="15" applyFont="1" applyBorder="1" applyAlignment="1">
      <alignment horizontal="left" vertical="center"/>
    </xf>
    <xf numFmtId="0" fontId="30" fillId="0" borderId="11" xfId="15" applyFont="1" applyBorder="1" applyAlignment="1">
      <alignment horizontal="left" vertical="center"/>
    </xf>
    <xf numFmtId="0" fontId="26" fillId="0" borderId="11" xfId="15" applyFont="1" applyBorder="1" applyAlignment="1">
      <alignment horizontal="left" vertical="center"/>
    </xf>
    <xf numFmtId="0" fontId="31" fillId="0" borderId="3" xfId="15" applyFont="1" applyBorder="1" applyAlignment="1">
      <alignment horizontal="left" vertical="center"/>
    </xf>
    <xf numFmtId="0" fontId="32" fillId="0" borderId="11" xfId="15" applyFont="1" applyBorder="1" applyAlignment="1">
      <alignment horizontal="left" vertical="center" wrapText="1"/>
    </xf>
    <xf numFmtId="0" fontId="0" fillId="0" borderId="11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26" fillId="0" borderId="11" xfId="15" applyFont="1" applyBorder="1" applyAlignment="1">
      <alignment horizontal="left" vertical="center" wrapText="1"/>
    </xf>
    <xf numFmtId="0" fontId="26" fillId="0" borderId="3" xfId="15" applyFont="1" applyBorder="1" applyAlignment="1">
      <alignment horizontal="left" vertical="center"/>
    </xf>
    <xf numFmtId="0" fontId="30" fillId="0" borderId="11" xfId="15" applyFont="1" applyBorder="1" applyAlignment="1">
      <alignment horizontal="left" vertical="center" wrapText="1"/>
    </xf>
    <xf numFmtId="0" fontId="30" fillId="0" borderId="11" xfId="15" applyFont="1" applyFill="1" applyBorder="1" applyAlignment="1">
      <alignment horizontal="left" vertical="center" wrapText="1"/>
    </xf>
    <xf numFmtId="0" fontId="30" fillId="0" borderId="3" xfId="15" applyFont="1" applyFill="1" applyBorder="1" applyAlignment="1">
      <alignment horizontal="left" vertical="center" wrapText="1"/>
    </xf>
    <xf numFmtId="0" fontId="26" fillId="0" borderId="11" xfId="15" applyFont="1" applyFill="1" applyBorder="1" applyAlignment="1">
      <alignment horizontal="left" vertical="center" wrapText="1"/>
    </xf>
    <xf numFmtId="0" fontId="26" fillId="0" borderId="11" xfId="15" applyFont="1" applyFill="1" applyBorder="1" applyAlignment="1">
      <alignment horizontal="left" vertical="center"/>
    </xf>
    <xf numFmtId="0" fontId="26" fillId="0" borderId="11" xfId="0" applyFont="1" applyFill="1" applyBorder="1" applyAlignment="1">
      <alignment horizontal="left" vertical="center" wrapText="1"/>
    </xf>
    <xf numFmtId="0" fontId="30" fillId="0" borderId="11" xfId="0" applyFont="1" applyFill="1" applyBorder="1" applyAlignment="1">
      <alignment horizontal="left" vertical="center" wrapText="1"/>
    </xf>
    <xf numFmtId="0" fontId="30" fillId="0" borderId="3" xfId="15" applyFont="1" applyFill="1" applyBorder="1" applyAlignment="1">
      <alignment horizontal="left" vertical="center"/>
    </xf>
    <xf numFmtId="0" fontId="30" fillId="0" borderId="11" xfId="15" applyFont="1" applyFill="1" applyBorder="1" applyAlignment="1">
      <alignment horizontal="left" vertical="center"/>
    </xf>
    <xf numFmtId="0" fontId="27" fillId="0" borderId="11" xfId="0" applyFont="1" applyFill="1" applyBorder="1" applyAlignment="1">
      <alignment vertical="center" wrapText="1"/>
    </xf>
    <xf numFmtId="0" fontId="27" fillId="0" borderId="3" xfId="0" applyFont="1" applyFill="1" applyBorder="1" applyAlignment="1">
      <alignment vertical="center"/>
    </xf>
    <xf numFmtId="0" fontId="34" fillId="0" borderId="3" xfId="15" applyFont="1" applyFill="1" applyBorder="1" applyAlignment="1">
      <alignment horizontal="left" vertical="center" wrapText="1"/>
    </xf>
    <xf numFmtId="0" fontId="34" fillId="0" borderId="11" xfId="15" applyFont="1" applyFill="1" applyBorder="1" applyAlignment="1">
      <alignment horizontal="left" vertical="center" wrapText="1"/>
    </xf>
    <xf numFmtId="0" fontId="28" fillId="0" borderId="11" xfId="0" applyFont="1" applyFill="1" applyBorder="1" applyAlignment="1">
      <alignment vertical="center"/>
    </xf>
    <xf numFmtId="0" fontId="33" fillId="0" borderId="11" xfId="15" applyFont="1" applyFill="1" applyBorder="1" applyAlignment="1">
      <alignment horizontal="left" vertical="center" wrapText="1"/>
    </xf>
    <xf numFmtId="0" fontId="25" fillId="0" borderId="3" xfId="15" applyFont="1" applyFill="1" applyBorder="1" applyAlignment="1">
      <alignment horizontal="left" vertical="center"/>
    </xf>
    <xf numFmtId="0" fontId="25" fillId="0" borderId="11" xfId="15" applyFont="1" applyFill="1" applyBorder="1" applyAlignment="1">
      <alignment horizontal="left" vertical="center" wrapText="1"/>
    </xf>
    <xf numFmtId="4" fontId="10" fillId="0" borderId="3" xfId="0" applyNumberFormat="1" applyFont="1" applyFill="1" applyBorder="1" applyAlignment="1">
      <alignment horizontal="left" vertical="center"/>
    </xf>
    <xf numFmtId="4" fontId="10" fillId="0" borderId="11" xfId="0" applyNumberFormat="1" applyFont="1" applyFill="1" applyBorder="1" applyAlignment="1">
      <alignment horizontal="left" vertical="center"/>
    </xf>
    <xf numFmtId="0" fontId="9" fillId="0" borderId="11" xfId="0" applyFont="1" applyFill="1" applyBorder="1" applyAlignment="1">
      <alignment vertical="center"/>
    </xf>
    <xf numFmtId="0" fontId="10" fillId="0" borderId="3" xfId="0" applyFont="1" applyFill="1" applyBorder="1" applyAlignment="1">
      <alignment horizontal="center" vertical="center"/>
    </xf>
    <xf numFmtId="0" fontId="35" fillId="0" borderId="11" xfId="0" applyFont="1" applyFill="1" applyBorder="1" applyAlignment="1">
      <alignment vertical="center"/>
    </xf>
    <xf numFmtId="0" fontId="10" fillId="0" borderId="2" xfId="0" applyFont="1" applyFill="1" applyBorder="1" applyAlignment="1">
      <alignment horizontal="center" vertical="center"/>
    </xf>
    <xf numFmtId="0" fontId="35" fillId="0" borderId="2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vertical="center"/>
    </xf>
    <xf numFmtId="0" fontId="9" fillId="0" borderId="2" xfId="0" applyFont="1" applyFill="1" applyBorder="1" applyAlignment="1">
      <alignment vertical="center"/>
    </xf>
    <xf numFmtId="3" fontId="10" fillId="0" borderId="2" xfId="0" applyNumberFormat="1" applyFont="1" applyFill="1" applyBorder="1" applyAlignment="1">
      <alignment horizontal="center" vertical="center"/>
    </xf>
    <xf numFmtId="3" fontId="9" fillId="0" borderId="2" xfId="3" quotePrefix="1" applyNumberFormat="1" applyFont="1" applyFill="1" applyBorder="1" applyAlignment="1">
      <alignment horizontal="center" vertical="center"/>
    </xf>
    <xf numFmtId="3" fontId="35" fillId="0" borderId="2" xfId="0" applyNumberFormat="1" applyFont="1" applyFill="1" applyBorder="1" applyAlignment="1">
      <alignment horizontal="center" vertical="center"/>
    </xf>
    <xf numFmtId="168" fontId="30" fillId="0" borderId="2" xfId="16" applyNumberFormat="1" applyFont="1" applyBorder="1" applyAlignment="1">
      <alignment horizontal="right" vertical="center"/>
    </xf>
    <xf numFmtId="168" fontId="26" fillId="0" borderId="2" xfId="16" applyNumberFormat="1" applyFont="1" applyBorder="1" applyAlignment="1">
      <alignment horizontal="right" vertical="center"/>
    </xf>
    <xf numFmtId="0" fontId="30" fillId="0" borderId="2" xfId="15" applyFont="1" applyFill="1" applyBorder="1" applyAlignment="1">
      <alignment horizontal="right" vertical="center"/>
    </xf>
    <xf numFmtId="4" fontId="11" fillId="0" borderId="2" xfId="0" applyNumberFormat="1" applyFont="1" applyFill="1" applyBorder="1" applyAlignment="1">
      <alignment horizontal="center" vertical="center"/>
    </xf>
    <xf numFmtId="43" fontId="30" fillId="0" borderId="2" xfId="16" applyFont="1" applyBorder="1" applyAlignment="1">
      <alignment horizontal="right" vertical="center"/>
    </xf>
    <xf numFmtId="43" fontId="26" fillId="0" borderId="2" xfId="16" applyFont="1" applyBorder="1" applyAlignment="1">
      <alignment horizontal="right" vertical="center"/>
    </xf>
    <xf numFmtId="3" fontId="9" fillId="0" borderId="2" xfId="0" applyNumberFormat="1" applyFont="1" applyFill="1" applyBorder="1" applyAlignment="1">
      <alignment horizontal="right" vertical="center"/>
    </xf>
    <xf numFmtId="0" fontId="9" fillId="0" borderId="2" xfId="0" applyFont="1" applyFill="1" applyBorder="1" applyAlignment="1">
      <alignment horizontal="right" vertical="center"/>
    </xf>
    <xf numFmtId="43" fontId="10" fillId="0" borderId="2" xfId="4" applyFont="1" applyFill="1" applyBorder="1" applyAlignment="1">
      <alignment horizontal="right" vertical="center"/>
    </xf>
    <xf numFmtId="43" fontId="9" fillId="0" borderId="2" xfId="4" applyFont="1" applyFill="1" applyBorder="1" applyAlignment="1">
      <alignment horizontal="right" vertical="center"/>
    </xf>
    <xf numFmtId="4" fontId="9" fillId="0" borderId="2" xfId="0" applyNumberFormat="1" applyFont="1" applyFill="1" applyBorder="1" applyAlignment="1">
      <alignment horizontal="right" vertical="center"/>
    </xf>
    <xf numFmtId="0" fontId="35" fillId="0" borderId="2" xfId="0" applyFont="1" applyFill="1" applyBorder="1" applyAlignment="1">
      <alignment vertical="center"/>
    </xf>
    <xf numFmtId="4" fontId="8" fillId="0" borderId="2" xfId="0" applyNumberFormat="1" applyFont="1" applyFill="1" applyBorder="1" applyAlignment="1">
      <alignment horizontal="right" vertical="center"/>
    </xf>
    <xf numFmtId="1" fontId="9" fillId="0" borderId="3" xfId="0" applyNumberFormat="1" applyFont="1" applyBorder="1" applyAlignment="1">
      <alignment horizontal="center"/>
    </xf>
    <xf numFmtId="43" fontId="16" fillId="0" borderId="19" xfId="9" applyNumberFormat="1" applyFont="1" applyBorder="1"/>
    <xf numFmtId="0" fontId="16" fillId="0" borderId="19" xfId="9" applyFont="1" applyBorder="1"/>
    <xf numFmtId="43" fontId="16" fillId="0" borderId="24" xfId="4" applyFont="1" applyBorder="1" applyAlignment="1">
      <alignment horizontal="right"/>
    </xf>
    <xf numFmtId="0" fontId="19" fillId="0" borderId="3" xfId="10" applyFont="1" applyBorder="1" applyAlignment="1">
      <alignment vertical="center"/>
    </xf>
    <xf numFmtId="0" fontId="16" fillId="0" borderId="15" xfId="9" applyFont="1" applyFill="1" applyBorder="1" applyAlignment="1">
      <alignment horizontal="left" indent="1"/>
    </xf>
    <xf numFmtId="0" fontId="16" fillId="0" borderId="10" xfId="9" applyFont="1" applyBorder="1" applyAlignment="1">
      <alignment horizontal="left"/>
    </xf>
    <xf numFmtId="43" fontId="16" fillId="0" borderId="20" xfId="4" applyFont="1" applyBorder="1" applyAlignment="1">
      <alignment horizontal="right"/>
    </xf>
    <xf numFmtId="43" fontId="9" fillId="0" borderId="0" xfId="4" applyFont="1" applyFill="1" applyBorder="1" applyAlignment="1"/>
    <xf numFmtId="4" fontId="8" fillId="0" borderId="7" xfId="0" applyNumberFormat="1" applyFont="1" applyFill="1" applyBorder="1" applyAlignment="1">
      <alignment horizontal="center"/>
    </xf>
    <xf numFmtId="4" fontId="9" fillId="0" borderId="15" xfId="0" applyNumberFormat="1" applyFont="1" applyFill="1" applyBorder="1" applyAlignment="1">
      <alignment horizontal="center"/>
    </xf>
    <xf numFmtId="0" fontId="0" fillId="0" borderId="3" xfId="0" applyBorder="1"/>
    <xf numFmtId="0" fontId="0" fillId="0" borderId="11" xfId="0" applyBorder="1"/>
    <xf numFmtId="43" fontId="9" fillId="0" borderId="2" xfId="20" applyFont="1" applyFill="1" applyBorder="1" applyAlignment="1">
      <alignment horizontal="center"/>
    </xf>
    <xf numFmtId="0" fontId="36" fillId="0" borderId="0" xfId="0" applyFont="1" applyBorder="1" applyAlignment="1">
      <alignment vertical="center"/>
    </xf>
    <xf numFmtId="0" fontId="38" fillId="0" borderId="0" xfId="0" applyFont="1" applyBorder="1" applyAlignment="1">
      <alignment vertical="center" wrapText="1"/>
    </xf>
    <xf numFmtId="0" fontId="36" fillId="0" borderId="3" xfId="0" applyFont="1" applyBorder="1" applyAlignment="1">
      <alignment vertical="center"/>
    </xf>
    <xf numFmtId="0" fontId="10" fillId="0" borderId="3" xfId="10" applyFont="1" applyFill="1" applyBorder="1" applyAlignment="1">
      <alignment horizontal="left" indent="1"/>
    </xf>
    <xf numFmtId="0" fontId="8" fillId="0" borderId="11" xfId="0" applyFont="1" applyFill="1" applyBorder="1" applyAlignment="1"/>
    <xf numFmtId="0" fontId="0" fillId="0" borderId="15" xfId="0" applyBorder="1"/>
    <xf numFmtId="0" fontId="0" fillId="0" borderId="16" xfId="0" applyBorder="1"/>
    <xf numFmtId="0" fontId="0" fillId="0" borderId="7" xfId="0" applyBorder="1" applyAlignment="1">
      <alignment horizontal="center"/>
    </xf>
    <xf numFmtId="4" fontId="9" fillId="0" borderId="3" xfId="0" applyNumberFormat="1" applyFont="1" applyFill="1" applyBorder="1" applyAlignment="1"/>
    <xf numFmtId="4" fontId="8" fillId="0" borderId="3" xfId="4" applyNumberFormat="1" applyFont="1" applyFill="1" applyBorder="1" applyAlignment="1">
      <alignment horizontal="right"/>
    </xf>
    <xf numFmtId="43" fontId="8" fillId="2" borderId="1" xfId="20" applyFont="1" applyFill="1" applyBorder="1" applyAlignment="1">
      <alignment horizontal="center" vertical="center" wrapText="1"/>
    </xf>
    <xf numFmtId="43" fontId="8" fillId="0" borderId="2" xfId="20" applyFont="1" applyFill="1" applyBorder="1" applyAlignment="1">
      <alignment horizontal="center" vertical="center"/>
    </xf>
    <xf numFmtId="43" fontId="10" fillId="0" borderId="2" xfId="20" applyFont="1" applyFill="1" applyBorder="1" applyAlignment="1">
      <alignment horizontal="center"/>
    </xf>
    <xf numFmtId="43" fontId="9" fillId="0" borderId="2" xfId="20" quotePrefix="1" applyFont="1" applyFill="1" applyBorder="1" applyAlignment="1">
      <alignment horizontal="center"/>
    </xf>
    <xf numFmtId="43" fontId="9" fillId="0" borderId="2" xfId="20" applyFont="1" applyFill="1" applyBorder="1" applyAlignment="1">
      <alignment horizontal="center" vertical="center"/>
    </xf>
    <xf numFmtId="43" fontId="9" fillId="0" borderId="7" xfId="20" applyFont="1" applyFill="1" applyBorder="1" applyAlignment="1">
      <alignment horizontal="center"/>
    </xf>
    <xf numFmtId="43" fontId="9" fillId="0" borderId="0" xfId="20" applyFont="1" applyFill="1" applyBorder="1" applyAlignment="1">
      <alignment horizontal="center"/>
    </xf>
    <xf numFmtId="43" fontId="9" fillId="0" borderId="0" xfId="20" applyFont="1" applyFill="1" applyAlignment="1">
      <alignment horizontal="center"/>
    </xf>
    <xf numFmtId="0" fontId="9" fillId="0" borderId="0" xfId="0" applyFont="1" applyFill="1" applyBorder="1" applyAlignment="1">
      <alignment horizontal="left"/>
    </xf>
    <xf numFmtId="0" fontId="0" fillId="0" borderId="2" xfId="0" applyFont="1" applyBorder="1"/>
    <xf numFmtId="169" fontId="8" fillId="3" borderId="1" xfId="20" applyNumberFormat="1" applyFont="1" applyFill="1" applyBorder="1" applyAlignment="1">
      <alignment horizontal="center" vertical="center" wrapText="1"/>
    </xf>
    <xf numFmtId="169" fontId="9" fillId="0" borderId="2" xfId="20" applyNumberFormat="1" applyFont="1" applyBorder="1"/>
    <xf numFmtId="169" fontId="9" fillId="0" borderId="2" xfId="20" applyNumberFormat="1" applyFont="1" applyFill="1" applyBorder="1" applyAlignment="1"/>
    <xf numFmtId="169" fontId="24" fillId="0" borderId="2" xfId="20" applyNumberFormat="1" applyFont="1" applyBorder="1"/>
    <xf numFmtId="169" fontId="8" fillId="0" borderId="2" xfId="20" applyNumberFormat="1" applyFont="1" applyBorder="1"/>
    <xf numFmtId="169" fontId="9" fillId="0" borderId="9" xfId="20" applyNumberFormat="1" applyFont="1" applyBorder="1"/>
    <xf numFmtId="169" fontId="9" fillId="0" borderId="7" xfId="20" applyNumberFormat="1" applyFont="1" applyBorder="1"/>
    <xf numFmtId="169" fontId="9" fillId="0" borderId="0" xfId="20" applyNumberFormat="1" applyFont="1" applyBorder="1"/>
    <xf numFmtId="0" fontId="28" fillId="0" borderId="7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left" vertical="center"/>
    </xf>
    <xf numFmtId="0" fontId="30" fillId="0" borderId="10" xfId="0" applyFont="1" applyFill="1" applyBorder="1" applyAlignment="1">
      <alignment horizontal="left" vertical="center" wrapText="1"/>
    </xf>
    <xf numFmtId="0" fontId="30" fillId="0" borderId="16" xfId="0" applyFont="1" applyFill="1" applyBorder="1" applyAlignment="1">
      <alignment horizontal="left" vertical="center" wrapText="1"/>
    </xf>
    <xf numFmtId="0" fontId="26" fillId="0" borderId="7" xfId="15" applyFont="1" applyFill="1" applyBorder="1" applyAlignment="1">
      <alignment horizontal="center" vertical="center"/>
    </xf>
    <xf numFmtId="168" fontId="26" fillId="0" borderId="7" xfId="16" applyNumberFormat="1" applyFont="1" applyFill="1" applyBorder="1" applyAlignment="1">
      <alignment horizontal="right" vertical="center"/>
    </xf>
    <xf numFmtId="43" fontId="8" fillId="0" borderId="7" xfId="4" applyFont="1" applyFill="1" applyBorder="1" applyAlignment="1">
      <alignment vertical="center"/>
    </xf>
    <xf numFmtId="0" fontId="11" fillId="0" borderId="2" xfId="5" applyFont="1" applyFill="1" applyBorder="1" applyAlignment="1">
      <alignment horizontal="left" indent="1"/>
    </xf>
    <xf numFmtId="0" fontId="11" fillId="0" borderId="0" xfId="5" applyFont="1" applyFill="1" applyBorder="1" applyAlignment="1">
      <alignment horizontal="left" indent="1"/>
    </xf>
    <xf numFmtId="0" fontId="9" fillId="0" borderId="11" xfId="0" applyFont="1" applyFill="1" applyBorder="1" applyAlignment="1">
      <alignment horizontal="center"/>
    </xf>
    <xf numFmtId="0" fontId="14" fillId="0" borderId="3" xfId="0" applyFont="1" applyFill="1" applyBorder="1" applyAlignment="1">
      <alignment horizontal="left" indent="1"/>
    </xf>
    <xf numFmtId="4" fontId="9" fillId="0" borderId="2" xfId="0" applyNumberFormat="1" applyFont="1" applyFill="1" applyBorder="1" applyAlignment="1"/>
    <xf numFmtId="0" fontId="10" fillId="0" borderId="0" xfId="10" applyFont="1" applyFill="1" applyBorder="1" applyAlignment="1">
      <alignment horizontal="left" indent="1"/>
    </xf>
    <xf numFmtId="0" fontId="7" fillId="0" borderId="0" xfId="0" applyFont="1"/>
    <xf numFmtId="0" fontId="7" fillId="0" borderId="0" xfId="0" applyFont="1" applyAlignment="1">
      <alignment vertical="top"/>
    </xf>
    <xf numFmtId="0" fontId="7" fillId="0" borderId="0" xfId="0" applyFont="1" applyAlignment="1">
      <alignment horizontal="center"/>
    </xf>
    <xf numFmtId="170" fontId="7" fillId="0" borderId="0" xfId="0" applyNumberFormat="1" applyFont="1" applyAlignment="1">
      <alignment horizontal="center"/>
    </xf>
    <xf numFmtId="170" fontId="7" fillId="0" borderId="11" xfId="0" applyNumberFormat="1" applyFont="1" applyBorder="1" applyAlignment="1">
      <alignment horizontal="center"/>
    </xf>
    <xf numFmtId="0" fontId="10" fillId="0" borderId="3" xfId="0" applyFont="1" applyFill="1" applyBorder="1" applyAlignment="1">
      <alignment horizontal="center"/>
    </xf>
    <xf numFmtId="0" fontId="39" fillId="0" borderId="0" xfId="0" applyFont="1" applyBorder="1" applyAlignment="1">
      <alignment vertical="center" wrapText="1"/>
    </xf>
    <xf numFmtId="0" fontId="7" fillId="0" borderId="0" xfId="0" applyFont="1" applyBorder="1" applyAlignment="1"/>
    <xf numFmtId="0" fontId="7" fillId="5" borderId="0" xfId="0" applyFont="1" applyFill="1" applyAlignment="1"/>
    <xf numFmtId="0" fontId="7" fillId="5" borderId="0" xfId="0" applyFont="1" applyFill="1"/>
    <xf numFmtId="0" fontId="40" fillId="5" borderId="28" xfId="0" applyFont="1" applyFill="1" applyBorder="1" applyAlignment="1"/>
    <xf numFmtId="0" fontId="40" fillId="5" borderId="1" xfId="0" applyFont="1" applyFill="1" applyBorder="1" applyAlignment="1">
      <alignment horizontal="center"/>
    </xf>
    <xf numFmtId="0" fontId="41" fillId="0" borderId="1" xfId="0" applyFont="1" applyBorder="1" applyAlignment="1"/>
    <xf numFmtId="0" fontId="42" fillId="0" borderId="1" xfId="0" quotePrefix="1" applyFont="1" applyFill="1" applyBorder="1" applyAlignment="1">
      <alignment vertical="top" wrapText="1"/>
    </xf>
    <xf numFmtId="0" fontId="41" fillId="0" borderId="6" xfId="0" applyFont="1" applyBorder="1" applyAlignment="1">
      <alignment horizontal="center"/>
    </xf>
    <xf numFmtId="43" fontId="41" fillId="0" borderId="1" xfId="20" applyFont="1" applyBorder="1" applyAlignment="1"/>
    <xf numFmtId="170" fontId="41" fillId="0" borderId="1" xfId="20" applyNumberFormat="1" applyFont="1" applyBorder="1" applyAlignment="1">
      <alignment horizontal="center"/>
    </xf>
    <xf numFmtId="170" fontId="41" fillId="0" borderId="1" xfId="0" applyNumberFormat="1" applyFont="1" applyBorder="1" applyAlignment="1">
      <alignment horizontal="center"/>
    </xf>
    <xf numFmtId="0" fontId="41" fillId="0" borderId="1" xfId="0" applyFont="1" applyBorder="1" applyAlignment="1">
      <alignment wrapText="1"/>
    </xf>
    <xf numFmtId="0" fontId="41" fillId="0" borderId="1" xfId="0" applyFont="1" applyBorder="1" applyAlignment="1">
      <alignment vertical="top" wrapText="1"/>
    </xf>
    <xf numFmtId="0" fontId="41" fillId="0" borderId="1" xfId="0" applyFont="1" applyBorder="1" applyAlignment="1">
      <alignment horizontal="center" wrapText="1"/>
    </xf>
    <xf numFmtId="170" fontId="41" fillId="0" borderId="1" xfId="0" applyNumberFormat="1" applyFont="1" applyBorder="1" applyAlignment="1">
      <alignment horizontal="center" wrapText="1"/>
    </xf>
    <xf numFmtId="0" fontId="41" fillId="0" borderId="1" xfId="0" applyFont="1" applyFill="1" applyBorder="1" applyAlignment="1">
      <alignment vertical="top" wrapText="1"/>
    </xf>
    <xf numFmtId="0" fontId="41" fillId="0" borderId="1" xfId="0" applyFont="1" applyFill="1" applyBorder="1" applyAlignment="1">
      <alignment horizontal="center" wrapText="1"/>
    </xf>
    <xf numFmtId="170" fontId="41" fillId="0" borderId="1" xfId="0" applyNumberFormat="1" applyFont="1" applyFill="1" applyBorder="1" applyAlignment="1">
      <alignment horizontal="center" wrapText="1"/>
    </xf>
    <xf numFmtId="0" fontId="41" fillId="0" borderId="1" xfId="0" applyFont="1" applyBorder="1" applyAlignment="1">
      <alignment vertical="center" wrapText="1"/>
    </xf>
    <xf numFmtId="0" fontId="41" fillId="0" borderId="1" xfId="0" applyFont="1" applyBorder="1" applyAlignment="1">
      <alignment horizontal="center" vertical="center" wrapText="1"/>
    </xf>
    <xf numFmtId="170" fontId="41" fillId="0" borderId="1" xfId="0" applyNumberFormat="1" applyFont="1" applyBorder="1" applyAlignment="1">
      <alignment horizontal="center" vertical="center" wrapText="1"/>
    </xf>
    <xf numFmtId="0" fontId="45" fillId="0" borderId="4" xfId="0" applyFont="1" applyFill="1" applyBorder="1" applyAlignment="1">
      <alignment wrapText="1"/>
    </xf>
    <xf numFmtId="0" fontId="45" fillId="0" borderId="5" xfId="0" applyFont="1" applyFill="1" applyBorder="1" applyAlignment="1">
      <alignment horizontal="center" wrapText="1"/>
    </xf>
    <xf numFmtId="170" fontId="45" fillId="0" borderId="6" xfId="0" applyNumberFormat="1" applyFont="1" applyFill="1" applyBorder="1" applyAlignment="1">
      <alignment horizontal="center" wrapText="1"/>
    </xf>
    <xf numFmtId="0" fontId="41" fillId="0" borderId="1" xfId="0" applyFont="1" applyFill="1" applyBorder="1" applyAlignment="1"/>
    <xf numFmtId="0" fontId="42" fillId="0" borderId="1" xfId="0" applyFont="1" applyFill="1" applyBorder="1" applyAlignment="1">
      <alignment vertical="top" wrapText="1"/>
    </xf>
    <xf numFmtId="0" fontId="42" fillId="0" borderId="6" xfId="0" applyFont="1" applyFill="1" applyBorder="1" applyAlignment="1">
      <alignment horizontal="center"/>
    </xf>
    <xf numFmtId="43" fontId="41" fillId="0" borderId="1" xfId="20" applyFont="1" applyBorder="1" applyAlignment="1">
      <alignment horizontal="center"/>
    </xf>
    <xf numFmtId="0" fontId="41" fillId="0" borderId="1" xfId="0" applyFont="1" applyBorder="1" applyAlignment="1">
      <alignment vertical="center"/>
    </xf>
    <xf numFmtId="0" fontId="41" fillId="0" borderId="6" xfId="0" applyFont="1" applyBorder="1" applyAlignment="1">
      <alignment horizontal="center" vertical="center"/>
    </xf>
    <xf numFmtId="43" fontId="41" fillId="0" borderId="1" xfId="20" applyFont="1" applyBorder="1" applyAlignment="1">
      <alignment horizontal="center" vertical="center"/>
    </xf>
    <xf numFmtId="170" fontId="41" fillId="0" borderId="1" xfId="20" applyNumberFormat="1" applyFont="1" applyBorder="1" applyAlignment="1">
      <alignment horizontal="center" vertical="center"/>
    </xf>
    <xf numFmtId="170" fontId="41" fillId="0" borderId="1" xfId="0" applyNumberFormat="1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41" fillId="0" borderId="4" xfId="0" applyFont="1" applyBorder="1" applyAlignment="1">
      <alignment vertical="center"/>
    </xf>
    <xf numFmtId="0" fontId="7" fillId="0" borderId="1" xfId="0" applyFont="1" applyBorder="1" applyAlignment="1">
      <alignment vertical="center" wrapText="1"/>
    </xf>
    <xf numFmtId="0" fontId="41" fillId="0" borderId="5" xfId="0" applyFont="1" applyBorder="1" applyAlignment="1">
      <alignment horizontal="center" vertical="center"/>
    </xf>
    <xf numFmtId="0" fontId="39" fillId="5" borderId="4" xfId="0" applyFont="1" applyFill="1" applyBorder="1" applyAlignment="1">
      <alignment vertical="center" wrapText="1"/>
    </xf>
    <xf numFmtId="0" fontId="39" fillId="5" borderId="1" xfId="0" applyFont="1" applyFill="1" applyBorder="1" applyAlignment="1">
      <alignment horizontal="center" vertical="center" wrapText="1"/>
    </xf>
    <xf numFmtId="170" fontId="39" fillId="5" borderId="1" xfId="0" applyNumberFormat="1" applyFont="1" applyFill="1" applyBorder="1" applyAlignment="1">
      <alignment horizontal="center" vertical="center" wrapText="1"/>
    </xf>
    <xf numFmtId="0" fontId="39" fillId="5" borderId="1" xfId="0" applyFont="1" applyFill="1" applyBorder="1" applyAlignment="1">
      <alignment horizontal="right" vertical="center" wrapText="1"/>
    </xf>
    <xf numFmtId="0" fontId="39" fillId="5" borderId="1" xfId="0" applyFont="1" applyFill="1" applyBorder="1" applyAlignment="1">
      <alignment horizontal="center" wrapText="1"/>
    </xf>
    <xf numFmtId="170" fontId="39" fillId="5" borderId="1" xfId="0" applyNumberFormat="1" applyFont="1" applyFill="1" applyBorder="1" applyAlignment="1">
      <alignment horizontal="center" wrapText="1"/>
    </xf>
    <xf numFmtId="0" fontId="7" fillId="0" borderId="1" xfId="0" applyFont="1" applyBorder="1"/>
    <xf numFmtId="0" fontId="39" fillId="0" borderId="1" xfId="0" applyFont="1" applyBorder="1" applyAlignment="1">
      <alignment horizontal="right" vertical="top"/>
    </xf>
    <xf numFmtId="0" fontId="7" fillId="0" borderId="1" xfId="0" applyFont="1" applyBorder="1" applyAlignment="1">
      <alignment horizontal="center"/>
    </xf>
    <xf numFmtId="170" fontId="7" fillId="0" borderId="1" xfId="0" applyNumberFormat="1" applyFont="1" applyBorder="1" applyAlignment="1">
      <alignment horizontal="center"/>
    </xf>
    <xf numFmtId="170" fontId="39" fillId="0" borderId="1" xfId="0" applyNumberFormat="1" applyFont="1" applyBorder="1" applyAlignment="1">
      <alignment horizontal="center"/>
    </xf>
    <xf numFmtId="0" fontId="9" fillId="0" borderId="3" xfId="0" applyFont="1" applyFill="1" applyBorder="1" applyAlignment="1"/>
    <xf numFmtId="4" fontId="15" fillId="0" borderId="4" xfId="10" applyNumberFormat="1" applyFont="1" applyBorder="1" applyAlignment="1">
      <alignment horizontal="center" vertical="center"/>
    </xf>
    <xf numFmtId="4" fontId="15" fillId="0" borderId="5" xfId="10" applyNumberFormat="1" applyFont="1" applyBorder="1" applyAlignment="1">
      <alignment horizontal="center" vertical="center"/>
    </xf>
    <xf numFmtId="4" fontId="15" fillId="0" borderId="17" xfId="10" applyNumberFormat="1" applyFont="1" applyBorder="1" applyAlignment="1">
      <alignment horizontal="center" vertical="center"/>
    </xf>
    <xf numFmtId="0" fontId="22" fillId="4" borderId="4" xfId="0" applyFont="1" applyFill="1" applyBorder="1" applyAlignment="1">
      <alignment horizontal="center" vertical="center"/>
    </xf>
    <xf numFmtId="0" fontId="22" fillId="4" borderId="5" xfId="0" applyFont="1" applyFill="1" applyBorder="1" applyAlignment="1">
      <alignment horizontal="center" vertical="center"/>
    </xf>
    <xf numFmtId="0" fontId="22" fillId="4" borderId="6" xfId="0" applyFont="1" applyFill="1" applyBorder="1" applyAlignment="1">
      <alignment horizontal="center" vertical="center"/>
    </xf>
    <xf numFmtId="0" fontId="10" fillId="0" borderId="3" xfId="10" applyFont="1" applyFill="1" applyBorder="1" applyAlignment="1">
      <alignment horizontal="left" vertical="center" wrapText="1" indent="1"/>
    </xf>
    <xf numFmtId="0" fontId="10" fillId="0" borderId="0" xfId="10" applyFont="1" applyFill="1" applyBorder="1" applyAlignment="1">
      <alignment horizontal="left" vertical="center" wrapText="1" indent="1"/>
    </xf>
    <xf numFmtId="0" fontId="10" fillId="0" borderId="11" xfId="10" applyFont="1" applyFill="1" applyBorder="1" applyAlignment="1">
      <alignment horizontal="left" vertical="center" wrapText="1" inden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0" borderId="3" xfId="8" applyFont="1" applyFill="1" applyBorder="1" applyAlignment="1">
      <alignment horizontal="left" vertical="center" wrapText="1" indent="1"/>
    </xf>
    <xf numFmtId="0" fontId="8" fillId="0" borderId="0" xfId="8" applyFont="1" applyFill="1" applyBorder="1" applyAlignment="1">
      <alignment horizontal="left" vertical="center" wrapText="1" indent="1"/>
    </xf>
    <xf numFmtId="0" fontId="8" fillId="0" borderId="11" xfId="8" applyFont="1" applyFill="1" applyBorder="1" applyAlignment="1">
      <alignment horizontal="left" vertical="center" wrapText="1" indent="1"/>
    </xf>
    <xf numFmtId="0" fontId="9" fillId="0" borderId="3" xfId="0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top" wrapText="1"/>
    </xf>
    <xf numFmtId="0" fontId="36" fillId="0" borderId="3" xfId="0" applyFont="1" applyBorder="1" applyAlignment="1">
      <alignment vertical="center" wrapText="1"/>
    </xf>
    <xf numFmtId="0" fontId="36" fillId="0" borderId="0" xfId="0" applyFont="1" applyBorder="1" applyAlignment="1">
      <alignment vertical="center" wrapText="1"/>
    </xf>
    <xf numFmtId="0" fontId="22" fillId="2" borderId="0" xfId="0" applyFont="1" applyFill="1" applyBorder="1" applyAlignment="1">
      <alignment horizontal="center" vertical="center"/>
    </xf>
    <xf numFmtId="0" fontId="40" fillId="5" borderId="25" xfId="0" applyFont="1" applyFill="1" applyBorder="1" applyAlignment="1">
      <alignment horizontal="center"/>
    </xf>
    <xf numFmtId="0" fontId="40" fillId="5" borderId="26" xfId="0" applyFont="1" applyFill="1" applyBorder="1" applyAlignment="1">
      <alignment horizontal="center"/>
    </xf>
    <xf numFmtId="0" fontId="40" fillId="5" borderId="27" xfId="0" applyFont="1" applyFill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9" fillId="0" borderId="7" xfId="0" applyFont="1" applyBorder="1" applyAlignment="1"/>
  </cellXfs>
  <cellStyles count="21">
    <cellStyle name="Comma" xfId="20" builtinId="3"/>
    <cellStyle name="Comma 2" xfId="1"/>
    <cellStyle name="Comma 2 2" xfId="2"/>
    <cellStyle name="Comma 2 2 2" xfId="18"/>
    <cellStyle name="Comma 2 3" xfId="17"/>
    <cellStyle name="Comma 2 4" xfId="12"/>
    <cellStyle name="Comma 2 5" xfId="13"/>
    <cellStyle name="Comma 3" xfId="14"/>
    <cellStyle name="Comma 5" xfId="4"/>
    <cellStyle name="Comma_Sheet1" xfId="16"/>
    <cellStyle name="Currency 2" xfId="19"/>
    <cellStyle name="Normal" xfId="0" builtinId="0"/>
    <cellStyle name="Normal 10" xfId="11"/>
    <cellStyle name="Normal 14" xfId="5"/>
    <cellStyle name="Normal 2" xfId="7"/>
    <cellStyle name="Normal 2 2" xfId="8"/>
    <cellStyle name="Normal 2 2 2" xfId="10"/>
    <cellStyle name="Normal 3" xfId="9"/>
    <cellStyle name="Normal_Little Berry CenterTown Houses BQ  155-05 exterrnal works" xfId="6"/>
    <cellStyle name="Normal_Sheet1" xfId="15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595"/>
  <sheetViews>
    <sheetView view="pageBreakPreview" topLeftCell="A64" zoomScale="60" zoomScaleNormal="100" workbookViewId="0">
      <selection activeCell="B105" sqref="B105"/>
    </sheetView>
  </sheetViews>
  <sheetFormatPr defaultColWidth="3.5546875" defaultRowHeight="13.8"/>
  <cols>
    <col min="1" max="1" width="11.88671875" style="117" customWidth="1"/>
    <col min="2" max="2" width="12.44140625" style="68" customWidth="1"/>
    <col min="3" max="3" width="9" style="60" customWidth="1"/>
    <col min="4" max="4" width="7.44140625" style="60" customWidth="1"/>
    <col min="5" max="6" width="7.5546875" style="60" customWidth="1"/>
    <col min="7" max="7" width="15" style="60" customWidth="1"/>
    <col min="8" max="8" width="9.6640625" style="60" customWidth="1"/>
    <col min="9" max="9" width="14.5546875" style="63" customWidth="1"/>
    <col min="10" max="10" width="14.44140625" style="63" customWidth="1"/>
    <col min="11" max="11" width="19.88671875" style="118" customWidth="1"/>
    <col min="12" max="253" width="9.109375" style="60" customWidth="1"/>
    <col min="254" max="255" width="1.33203125" style="60" customWidth="1"/>
    <col min="256" max="256" width="3.5546875" style="60"/>
    <col min="257" max="257" width="11.88671875" style="60" customWidth="1"/>
    <col min="258" max="258" width="12.44140625" style="60" customWidth="1"/>
    <col min="259" max="259" width="9" style="60" customWidth="1"/>
    <col min="260" max="260" width="7.44140625" style="60" customWidth="1"/>
    <col min="261" max="262" width="7.5546875" style="60" customWidth="1"/>
    <col min="263" max="263" width="15" style="60" customWidth="1"/>
    <col min="264" max="264" width="9.6640625" style="60" customWidth="1"/>
    <col min="265" max="265" width="14.5546875" style="60" customWidth="1"/>
    <col min="266" max="266" width="14.44140625" style="60" customWidth="1"/>
    <col min="267" max="267" width="19.88671875" style="60" customWidth="1"/>
    <col min="268" max="509" width="9.109375" style="60" customWidth="1"/>
    <col min="510" max="511" width="1.33203125" style="60" customWidth="1"/>
    <col min="512" max="512" width="3.5546875" style="60"/>
    <col min="513" max="513" width="11.88671875" style="60" customWidth="1"/>
    <col min="514" max="514" width="12.44140625" style="60" customWidth="1"/>
    <col min="515" max="515" width="9" style="60" customWidth="1"/>
    <col min="516" max="516" width="7.44140625" style="60" customWidth="1"/>
    <col min="517" max="518" width="7.5546875" style="60" customWidth="1"/>
    <col min="519" max="519" width="15" style="60" customWidth="1"/>
    <col min="520" max="520" width="9.6640625" style="60" customWidth="1"/>
    <col min="521" max="521" width="14.5546875" style="60" customWidth="1"/>
    <col min="522" max="522" width="14.44140625" style="60" customWidth="1"/>
    <col min="523" max="523" width="19.88671875" style="60" customWidth="1"/>
    <col min="524" max="765" width="9.109375" style="60" customWidth="1"/>
    <col min="766" max="767" width="1.33203125" style="60" customWidth="1"/>
    <col min="768" max="768" width="3.5546875" style="60"/>
    <col min="769" max="769" width="11.88671875" style="60" customWidth="1"/>
    <col min="770" max="770" width="12.44140625" style="60" customWidth="1"/>
    <col min="771" max="771" width="9" style="60" customWidth="1"/>
    <col min="772" max="772" width="7.44140625" style="60" customWidth="1"/>
    <col min="773" max="774" width="7.5546875" style="60" customWidth="1"/>
    <col min="775" max="775" width="15" style="60" customWidth="1"/>
    <col min="776" max="776" width="9.6640625" style="60" customWidth="1"/>
    <col min="777" max="777" width="14.5546875" style="60" customWidth="1"/>
    <col min="778" max="778" width="14.44140625" style="60" customWidth="1"/>
    <col min="779" max="779" width="19.88671875" style="60" customWidth="1"/>
    <col min="780" max="1021" width="9.109375" style="60" customWidth="1"/>
    <col min="1022" max="1023" width="1.33203125" style="60" customWidth="1"/>
    <col min="1024" max="1024" width="3.5546875" style="60"/>
    <col min="1025" max="1025" width="11.88671875" style="60" customWidth="1"/>
    <col min="1026" max="1026" width="12.44140625" style="60" customWidth="1"/>
    <col min="1027" max="1027" width="9" style="60" customWidth="1"/>
    <col min="1028" max="1028" width="7.44140625" style="60" customWidth="1"/>
    <col min="1029" max="1030" width="7.5546875" style="60" customWidth="1"/>
    <col min="1031" max="1031" width="15" style="60" customWidth="1"/>
    <col min="1032" max="1032" width="9.6640625" style="60" customWidth="1"/>
    <col min="1033" max="1033" width="14.5546875" style="60" customWidth="1"/>
    <col min="1034" max="1034" width="14.44140625" style="60" customWidth="1"/>
    <col min="1035" max="1035" width="19.88671875" style="60" customWidth="1"/>
    <col min="1036" max="1277" width="9.109375" style="60" customWidth="1"/>
    <col min="1278" max="1279" width="1.33203125" style="60" customWidth="1"/>
    <col min="1280" max="1280" width="3.5546875" style="60"/>
    <col min="1281" max="1281" width="11.88671875" style="60" customWidth="1"/>
    <col min="1282" max="1282" width="12.44140625" style="60" customWidth="1"/>
    <col min="1283" max="1283" width="9" style="60" customWidth="1"/>
    <col min="1284" max="1284" width="7.44140625" style="60" customWidth="1"/>
    <col min="1285" max="1286" width="7.5546875" style="60" customWidth="1"/>
    <col min="1287" max="1287" width="15" style="60" customWidth="1"/>
    <col min="1288" max="1288" width="9.6640625" style="60" customWidth="1"/>
    <col min="1289" max="1289" width="14.5546875" style="60" customWidth="1"/>
    <col min="1290" max="1290" width="14.44140625" style="60" customWidth="1"/>
    <col min="1291" max="1291" width="19.88671875" style="60" customWidth="1"/>
    <col min="1292" max="1533" width="9.109375" style="60" customWidth="1"/>
    <col min="1534" max="1535" width="1.33203125" style="60" customWidth="1"/>
    <col min="1536" max="1536" width="3.5546875" style="60"/>
    <col min="1537" max="1537" width="11.88671875" style="60" customWidth="1"/>
    <col min="1538" max="1538" width="12.44140625" style="60" customWidth="1"/>
    <col min="1539" max="1539" width="9" style="60" customWidth="1"/>
    <col min="1540" max="1540" width="7.44140625" style="60" customWidth="1"/>
    <col min="1541" max="1542" width="7.5546875" style="60" customWidth="1"/>
    <col min="1543" max="1543" width="15" style="60" customWidth="1"/>
    <col min="1544" max="1544" width="9.6640625" style="60" customWidth="1"/>
    <col min="1545" max="1545" width="14.5546875" style="60" customWidth="1"/>
    <col min="1546" max="1546" width="14.44140625" style="60" customWidth="1"/>
    <col min="1547" max="1547" width="19.88671875" style="60" customWidth="1"/>
    <col min="1548" max="1789" width="9.109375" style="60" customWidth="1"/>
    <col min="1790" max="1791" width="1.33203125" style="60" customWidth="1"/>
    <col min="1792" max="1792" width="3.5546875" style="60"/>
    <col min="1793" max="1793" width="11.88671875" style="60" customWidth="1"/>
    <col min="1794" max="1794" width="12.44140625" style="60" customWidth="1"/>
    <col min="1795" max="1795" width="9" style="60" customWidth="1"/>
    <col min="1796" max="1796" width="7.44140625" style="60" customWidth="1"/>
    <col min="1797" max="1798" width="7.5546875" style="60" customWidth="1"/>
    <col min="1799" max="1799" width="15" style="60" customWidth="1"/>
    <col min="1800" max="1800" width="9.6640625" style="60" customWidth="1"/>
    <col min="1801" max="1801" width="14.5546875" style="60" customWidth="1"/>
    <col min="1802" max="1802" width="14.44140625" style="60" customWidth="1"/>
    <col min="1803" max="1803" width="19.88671875" style="60" customWidth="1"/>
    <col min="1804" max="2045" width="9.109375" style="60" customWidth="1"/>
    <col min="2046" max="2047" width="1.33203125" style="60" customWidth="1"/>
    <col min="2048" max="2048" width="3.5546875" style="60"/>
    <col min="2049" max="2049" width="11.88671875" style="60" customWidth="1"/>
    <col min="2050" max="2050" width="12.44140625" style="60" customWidth="1"/>
    <col min="2051" max="2051" width="9" style="60" customWidth="1"/>
    <col min="2052" max="2052" width="7.44140625" style="60" customWidth="1"/>
    <col min="2053" max="2054" width="7.5546875" style="60" customWidth="1"/>
    <col min="2055" max="2055" width="15" style="60" customWidth="1"/>
    <col min="2056" max="2056" width="9.6640625" style="60" customWidth="1"/>
    <col min="2057" max="2057" width="14.5546875" style="60" customWidth="1"/>
    <col min="2058" max="2058" width="14.44140625" style="60" customWidth="1"/>
    <col min="2059" max="2059" width="19.88671875" style="60" customWidth="1"/>
    <col min="2060" max="2301" width="9.109375" style="60" customWidth="1"/>
    <col min="2302" max="2303" width="1.33203125" style="60" customWidth="1"/>
    <col min="2304" max="2304" width="3.5546875" style="60"/>
    <col min="2305" max="2305" width="11.88671875" style="60" customWidth="1"/>
    <col min="2306" max="2306" width="12.44140625" style="60" customWidth="1"/>
    <col min="2307" max="2307" width="9" style="60" customWidth="1"/>
    <col min="2308" max="2308" width="7.44140625" style="60" customWidth="1"/>
    <col min="2309" max="2310" width="7.5546875" style="60" customWidth="1"/>
    <col min="2311" max="2311" width="15" style="60" customWidth="1"/>
    <col min="2312" max="2312" width="9.6640625" style="60" customWidth="1"/>
    <col min="2313" max="2313" width="14.5546875" style="60" customWidth="1"/>
    <col min="2314" max="2314" width="14.44140625" style="60" customWidth="1"/>
    <col min="2315" max="2315" width="19.88671875" style="60" customWidth="1"/>
    <col min="2316" max="2557" width="9.109375" style="60" customWidth="1"/>
    <col min="2558" max="2559" width="1.33203125" style="60" customWidth="1"/>
    <col min="2560" max="2560" width="3.5546875" style="60"/>
    <col min="2561" max="2561" width="11.88671875" style="60" customWidth="1"/>
    <col min="2562" max="2562" width="12.44140625" style="60" customWidth="1"/>
    <col min="2563" max="2563" width="9" style="60" customWidth="1"/>
    <col min="2564" max="2564" width="7.44140625" style="60" customWidth="1"/>
    <col min="2565" max="2566" width="7.5546875" style="60" customWidth="1"/>
    <col min="2567" max="2567" width="15" style="60" customWidth="1"/>
    <col min="2568" max="2568" width="9.6640625" style="60" customWidth="1"/>
    <col min="2569" max="2569" width="14.5546875" style="60" customWidth="1"/>
    <col min="2570" max="2570" width="14.44140625" style="60" customWidth="1"/>
    <col min="2571" max="2571" width="19.88671875" style="60" customWidth="1"/>
    <col min="2572" max="2813" width="9.109375" style="60" customWidth="1"/>
    <col min="2814" max="2815" width="1.33203125" style="60" customWidth="1"/>
    <col min="2816" max="2816" width="3.5546875" style="60"/>
    <col min="2817" max="2817" width="11.88671875" style="60" customWidth="1"/>
    <col min="2818" max="2818" width="12.44140625" style="60" customWidth="1"/>
    <col min="2819" max="2819" width="9" style="60" customWidth="1"/>
    <col min="2820" max="2820" width="7.44140625" style="60" customWidth="1"/>
    <col min="2821" max="2822" width="7.5546875" style="60" customWidth="1"/>
    <col min="2823" max="2823" width="15" style="60" customWidth="1"/>
    <col min="2824" max="2824" width="9.6640625" style="60" customWidth="1"/>
    <col min="2825" max="2825" width="14.5546875" style="60" customWidth="1"/>
    <col min="2826" max="2826" width="14.44140625" style="60" customWidth="1"/>
    <col min="2827" max="2827" width="19.88671875" style="60" customWidth="1"/>
    <col min="2828" max="3069" width="9.109375" style="60" customWidth="1"/>
    <col min="3070" max="3071" width="1.33203125" style="60" customWidth="1"/>
    <col min="3072" max="3072" width="3.5546875" style="60"/>
    <col min="3073" max="3073" width="11.88671875" style="60" customWidth="1"/>
    <col min="3074" max="3074" width="12.44140625" style="60" customWidth="1"/>
    <col min="3075" max="3075" width="9" style="60" customWidth="1"/>
    <col min="3076" max="3076" width="7.44140625" style="60" customWidth="1"/>
    <col min="3077" max="3078" width="7.5546875" style="60" customWidth="1"/>
    <col min="3079" max="3079" width="15" style="60" customWidth="1"/>
    <col min="3080" max="3080" width="9.6640625" style="60" customWidth="1"/>
    <col min="3081" max="3081" width="14.5546875" style="60" customWidth="1"/>
    <col min="3082" max="3082" width="14.44140625" style="60" customWidth="1"/>
    <col min="3083" max="3083" width="19.88671875" style="60" customWidth="1"/>
    <col min="3084" max="3325" width="9.109375" style="60" customWidth="1"/>
    <col min="3326" max="3327" width="1.33203125" style="60" customWidth="1"/>
    <col min="3328" max="3328" width="3.5546875" style="60"/>
    <col min="3329" max="3329" width="11.88671875" style="60" customWidth="1"/>
    <col min="3330" max="3330" width="12.44140625" style="60" customWidth="1"/>
    <col min="3331" max="3331" width="9" style="60" customWidth="1"/>
    <col min="3332" max="3332" width="7.44140625" style="60" customWidth="1"/>
    <col min="3333" max="3334" width="7.5546875" style="60" customWidth="1"/>
    <col min="3335" max="3335" width="15" style="60" customWidth="1"/>
    <col min="3336" max="3336" width="9.6640625" style="60" customWidth="1"/>
    <col min="3337" max="3337" width="14.5546875" style="60" customWidth="1"/>
    <col min="3338" max="3338" width="14.44140625" style="60" customWidth="1"/>
    <col min="3339" max="3339" width="19.88671875" style="60" customWidth="1"/>
    <col min="3340" max="3581" width="9.109375" style="60" customWidth="1"/>
    <col min="3582" max="3583" width="1.33203125" style="60" customWidth="1"/>
    <col min="3584" max="3584" width="3.5546875" style="60"/>
    <col min="3585" max="3585" width="11.88671875" style="60" customWidth="1"/>
    <col min="3586" max="3586" width="12.44140625" style="60" customWidth="1"/>
    <col min="3587" max="3587" width="9" style="60" customWidth="1"/>
    <col min="3588" max="3588" width="7.44140625" style="60" customWidth="1"/>
    <col min="3589" max="3590" width="7.5546875" style="60" customWidth="1"/>
    <col min="3591" max="3591" width="15" style="60" customWidth="1"/>
    <col min="3592" max="3592" width="9.6640625" style="60" customWidth="1"/>
    <col min="3593" max="3593" width="14.5546875" style="60" customWidth="1"/>
    <col min="3594" max="3594" width="14.44140625" style="60" customWidth="1"/>
    <col min="3595" max="3595" width="19.88671875" style="60" customWidth="1"/>
    <col min="3596" max="3837" width="9.109375" style="60" customWidth="1"/>
    <col min="3838" max="3839" width="1.33203125" style="60" customWidth="1"/>
    <col min="3840" max="3840" width="3.5546875" style="60"/>
    <col min="3841" max="3841" width="11.88671875" style="60" customWidth="1"/>
    <col min="3842" max="3842" width="12.44140625" style="60" customWidth="1"/>
    <col min="3843" max="3843" width="9" style="60" customWidth="1"/>
    <col min="3844" max="3844" width="7.44140625" style="60" customWidth="1"/>
    <col min="3845" max="3846" width="7.5546875" style="60" customWidth="1"/>
    <col min="3847" max="3847" width="15" style="60" customWidth="1"/>
    <col min="3848" max="3848" width="9.6640625" style="60" customWidth="1"/>
    <col min="3849" max="3849" width="14.5546875" style="60" customWidth="1"/>
    <col min="3850" max="3850" width="14.44140625" style="60" customWidth="1"/>
    <col min="3851" max="3851" width="19.88671875" style="60" customWidth="1"/>
    <col min="3852" max="4093" width="9.109375" style="60" customWidth="1"/>
    <col min="4094" max="4095" width="1.33203125" style="60" customWidth="1"/>
    <col min="4096" max="4096" width="3.5546875" style="60"/>
    <col min="4097" max="4097" width="11.88671875" style="60" customWidth="1"/>
    <col min="4098" max="4098" width="12.44140625" style="60" customWidth="1"/>
    <col min="4099" max="4099" width="9" style="60" customWidth="1"/>
    <col min="4100" max="4100" width="7.44140625" style="60" customWidth="1"/>
    <col min="4101" max="4102" width="7.5546875" style="60" customWidth="1"/>
    <col min="4103" max="4103" width="15" style="60" customWidth="1"/>
    <col min="4104" max="4104" width="9.6640625" style="60" customWidth="1"/>
    <col min="4105" max="4105" width="14.5546875" style="60" customWidth="1"/>
    <col min="4106" max="4106" width="14.44140625" style="60" customWidth="1"/>
    <col min="4107" max="4107" width="19.88671875" style="60" customWidth="1"/>
    <col min="4108" max="4349" width="9.109375" style="60" customWidth="1"/>
    <col min="4350" max="4351" width="1.33203125" style="60" customWidth="1"/>
    <col min="4352" max="4352" width="3.5546875" style="60"/>
    <col min="4353" max="4353" width="11.88671875" style="60" customWidth="1"/>
    <col min="4354" max="4354" width="12.44140625" style="60" customWidth="1"/>
    <col min="4355" max="4355" width="9" style="60" customWidth="1"/>
    <col min="4356" max="4356" width="7.44140625" style="60" customWidth="1"/>
    <col min="4357" max="4358" width="7.5546875" style="60" customWidth="1"/>
    <col min="4359" max="4359" width="15" style="60" customWidth="1"/>
    <col min="4360" max="4360" width="9.6640625" style="60" customWidth="1"/>
    <col min="4361" max="4361" width="14.5546875" style="60" customWidth="1"/>
    <col min="4362" max="4362" width="14.44140625" style="60" customWidth="1"/>
    <col min="4363" max="4363" width="19.88671875" style="60" customWidth="1"/>
    <col min="4364" max="4605" width="9.109375" style="60" customWidth="1"/>
    <col min="4606" max="4607" width="1.33203125" style="60" customWidth="1"/>
    <col min="4608" max="4608" width="3.5546875" style="60"/>
    <col min="4609" max="4609" width="11.88671875" style="60" customWidth="1"/>
    <col min="4610" max="4610" width="12.44140625" style="60" customWidth="1"/>
    <col min="4611" max="4611" width="9" style="60" customWidth="1"/>
    <col min="4612" max="4612" width="7.44140625" style="60" customWidth="1"/>
    <col min="4613" max="4614" width="7.5546875" style="60" customWidth="1"/>
    <col min="4615" max="4615" width="15" style="60" customWidth="1"/>
    <col min="4616" max="4616" width="9.6640625" style="60" customWidth="1"/>
    <col min="4617" max="4617" width="14.5546875" style="60" customWidth="1"/>
    <col min="4618" max="4618" width="14.44140625" style="60" customWidth="1"/>
    <col min="4619" max="4619" width="19.88671875" style="60" customWidth="1"/>
    <col min="4620" max="4861" width="9.109375" style="60" customWidth="1"/>
    <col min="4862" max="4863" width="1.33203125" style="60" customWidth="1"/>
    <col min="4864" max="4864" width="3.5546875" style="60"/>
    <col min="4865" max="4865" width="11.88671875" style="60" customWidth="1"/>
    <col min="4866" max="4866" width="12.44140625" style="60" customWidth="1"/>
    <col min="4867" max="4867" width="9" style="60" customWidth="1"/>
    <col min="4868" max="4868" width="7.44140625" style="60" customWidth="1"/>
    <col min="4869" max="4870" width="7.5546875" style="60" customWidth="1"/>
    <col min="4871" max="4871" width="15" style="60" customWidth="1"/>
    <col min="4872" max="4872" width="9.6640625" style="60" customWidth="1"/>
    <col min="4873" max="4873" width="14.5546875" style="60" customWidth="1"/>
    <col min="4874" max="4874" width="14.44140625" style="60" customWidth="1"/>
    <col min="4875" max="4875" width="19.88671875" style="60" customWidth="1"/>
    <col min="4876" max="5117" width="9.109375" style="60" customWidth="1"/>
    <col min="5118" max="5119" width="1.33203125" style="60" customWidth="1"/>
    <col min="5120" max="5120" width="3.5546875" style="60"/>
    <col min="5121" max="5121" width="11.88671875" style="60" customWidth="1"/>
    <col min="5122" max="5122" width="12.44140625" style="60" customWidth="1"/>
    <col min="5123" max="5123" width="9" style="60" customWidth="1"/>
    <col min="5124" max="5124" width="7.44140625" style="60" customWidth="1"/>
    <col min="5125" max="5126" width="7.5546875" style="60" customWidth="1"/>
    <col min="5127" max="5127" width="15" style="60" customWidth="1"/>
    <col min="5128" max="5128" width="9.6640625" style="60" customWidth="1"/>
    <col min="5129" max="5129" width="14.5546875" style="60" customWidth="1"/>
    <col min="5130" max="5130" width="14.44140625" style="60" customWidth="1"/>
    <col min="5131" max="5131" width="19.88671875" style="60" customWidth="1"/>
    <col min="5132" max="5373" width="9.109375" style="60" customWidth="1"/>
    <col min="5374" max="5375" width="1.33203125" style="60" customWidth="1"/>
    <col min="5376" max="5376" width="3.5546875" style="60"/>
    <col min="5377" max="5377" width="11.88671875" style="60" customWidth="1"/>
    <col min="5378" max="5378" width="12.44140625" style="60" customWidth="1"/>
    <col min="5379" max="5379" width="9" style="60" customWidth="1"/>
    <col min="5380" max="5380" width="7.44140625" style="60" customWidth="1"/>
    <col min="5381" max="5382" width="7.5546875" style="60" customWidth="1"/>
    <col min="5383" max="5383" width="15" style="60" customWidth="1"/>
    <col min="5384" max="5384" width="9.6640625" style="60" customWidth="1"/>
    <col min="5385" max="5385" width="14.5546875" style="60" customWidth="1"/>
    <col min="5386" max="5386" width="14.44140625" style="60" customWidth="1"/>
    <col min="5387" max="5387" width="19.88671875" style="60" customWidth="1"/>
    <col min="5388" max="5629" width="9.109375" style="60" customWidth="1"/>
    <col min="5630" max="5631" width="1.33203125" style="60" customWidth="1"/>
    <col min="5632" max="5632" width="3.5546875" style="60"/>
    <col min="5633" max="5633" width="11.88671875" style="60" customWidth="1"/>
    <col min="5634" max="5634" width="12.44140625" style="60" customWidth="1"/>
    <col min="5635" max="5635" width="9" style="60" customWidth="1"/>
    <col min="5636" max="5636" width="7.44140625" style="60" customWidth="1"/>
    <col min="5637" max="5638" width="7.5546875" style="60" customWidth="1"/>
    <col min="5639" max="5639" width="15" style="60" customWidth="1"/>
    <col min="5640" max="5640" width="9.6640625" style="60" customWidth="1"/>
    <col min="5641" max="5641" width="14.5546875" style="60" customWidth="1"/>
    <col min="5642" max="5642" width="14.44140625" style="60" customWidth="1"/>
    <col min="5643" max="5643" width="19.88671875" style="60" customWidth="1"/>
    <col min="5644" max="5885" width="9.109375" style="60" customWidth="1"/>
    <col min="5886" max="5887" width="1.33203125" style="60" customWidth="1"/>
    <col min="5888" max="5888" width="3.5546875" style="60"/>
    <col min="5889" max="5889" width="11.88671875" style="60" customWidth="1"/>
    <col min="5890" max="5890" width="12.44140625" style="60" customWidth="1"/>
    <col min="5891" max="5891" width="9" style="60" customWidth="1"/>
    <col min="5892" max="5892" width="7.44140625" style="60" customWidth="1"/>
    <col min="5893" max="5894" width="7.5546875" style="60" customWidth="1"/>
    <col min="5895" max="5895" width="15" style="60" customWidth="1"/>
    <col min="5896" max="5896" width="9.6640625" style="60" customWidth="1"/>
    <col min="5897" max="5897" width="14.5546875" style="60" customWidth="1"/>
    <col min="5898" max="5898" width="14.44140625" style="60" customWidth="1"/>
    <col min="5899" max="5899" width="19.88671875" style="60" customWidth="1"/>
    <col min="5900" max="6141" width="9.109375" style="60" customWidth="1"/>
    <col min="6142" max="6143" width="1.33203125" style="60" customWidth="1"/>
    <col min="6144" max="6144" width="3.5546875" style="60"/>
    <col min="6145" max="6145" width="11.88671875" style="60" customWidth="1"/>
    <col min="6146" max="6146" width="12.44140625" style="60" customWidth="1"/>
    <col min="6147" max="6147" width="9" style="60" customWidth="1"/>
    <col min="6148" max="6148" width="7.44140625" style="60" customWidth="1"/>
    <col min="6149" max="6150" width="7.5546875" style="60" customWidth="1"/>
    <col min="6151" max="6151" width="15" style="60" customWidth="1"/>
    <col min="6152" max="6152" width="9.6640625" style="60" customWidth="1"/>
    <col min="6153" max="6153" width="14.5546875" style="60" customWidth="1"/>
    <col min="6154" max="6154" width="14.44140625" style="60" customWidth="1"/>
    <col min="6155" max="6155" width="19.88671875" style="60" customWidth="1"/>
    <col min="6156" max="6397" width="9.109375" style="60" customWidth="1"/>
    <col min="6398" max="6399" width="1.33203125" style="60" customWidth="1"/>
    <col min="6400" max="6400" width="3.5546875" style="60"/>
    <col min="6401" max="6401" width="11.88671875" style="60" customWidth="1"/>
    <col min="6402" max="6402" width="12.44140625" style="60" customWidth="1"/>
    <col min="6403" max="6403" width="9" style="60" customWidth="1"/>
    <col min="6404" max="6404" width="7.44140625" style="60" customWidth="1"/>
    <col min="6405" max="6406" width="7.5546875" style="60" customWidth="1"/>
    <col min="6407" max="6407" width="15" style="60" customWidth="1"/>
    <col min="6408" max="6408" width="9.6640625" style="60" customWidth="1"/>
    <col min="6409" max="6409" width="14.5546875" style="60" customWidth="1"/>
    <col min="6410" max="6410" width="14.44140625" style="60" customWidth="1"/>
    <col min="6411" max="6411" width="19.88671875" style="60" customWidth="1"/>
    <col min="6412" max="6653" width="9.109375" style="60" customWidth="1"/>
    <col min="6654" max="6655" width="1.33203125" style="60" customWidth="1"/>
    <col min="6656" max="6656" width="3.5546875" style="60"/>
    <col min="6657" max="6657" width="11.88671875" style="60" customWidth="1"/>
    <col min="6658" max="6658" width="12.44140625" style="60" customWidth="1"/>
    <col min="6659" max="6659" width="9" style="60" customWidth="1"/>
    <col min="6660" max="6660" width="7.44140625" style="60" customWidth="1"/>
    <col min="6661" max="6662" width="7.5546875" style="60" customWidth="1"/>
    <col min="6663" max="6663" width="15" style="60" customWidth="1"/>
    <col min="6664" max="6664" width="9.6640625" style="60" customWidth="1"/>
    <col min="6665" max="6665" width="14.5546875" style="60" customWidth="1"/>
    <col min="6666" max="6666" width="14.44140625" style="60" customWidth="1"/>
    <col min="6667" max="6667" width="19.88671875" style="60" customWidth="1"/>
    <col min="6668" max="6909" width="9.109375" style="60" customWidth="1"/>
    <col min="6910" max="6911" width="1.33203125" style="60" customWidth="1"/>
    <col min="6912" max="6912" width="3.5546875" style="60"/>
    <col min="6913" max="6913" width="11.88671875" style="60" customWidth="1"/>
    <col min="6914" max="6914" width="12.44140625" style="60" customWidth="1"/>
    <col min="6915" max="6915" width="9" style="60" customWidth="1"/>
    <col min="6916" max="6916" width="7.44140625" style="60" customWidth="1"/>
    <col min="6917" max="6918" width="7.5546875" style="60" customWidth="1"/>
    <col min="6919" max="6919" width="15" style="60" customWidth="1"/>
    <col min="6920" max="6920" width="9.6640625" style="60" customWidth="1"/>
    <col min="6921" max="6921" width="14.5546875" style="60" customWidth="1"/>
    <col min="6922" max="6922" width="14.44140625" style="60" customWidth="1"/>
    <col min="6923" max="6923" width="19.88671875" style="60" customWidth="1"/>
    <col min="6924" max="7165" width="9.109375" style="60" customWidth="1"/>
    <col min="7166" max="7167" width="1.33203125" style="60" customWidth="1"/>
    <col min="7168" max="7168" width="3.5546875" style="60"/>
    <col min="7169" max="7169" width="11.88671875" style="60" customWidth="1"/>
    <col min="7170" max="7170" width="12.44140625" style="60" customWidth="1"/>
    <col min="7171" max="7171" width="9" style="60" customWidth="1"/>
    <col min="7172" max="7172" width="7.44140625" style="60" customWidth="1"/>
    <col min="7173" max="7174" width="7.5546875" style="60" customWidth="1"/>
    <col min="7175" max="7175" width="15" style="60" customWidth="1"/>
    <col min="7176" max="7176" width="9.6640625" style="60" customWidth="1"/>
    <col min="7177" max="7177" width="14.5546875" style="60" customWidth="1"/>
    <col min="7178" max="7178" width="14.44140625" style="60" customWidth="1"/>
    <col min="7179" max="7179" width="19.88671875" style="60" customWidth="1"/>
    <col min="7180" max="7421" width="9.109375" style="60" customWidth="1"/>
    <col min="7422" max="7423" width="1.33203125" style="60" customWidth="1"/>
    <col min="7424" max="7424" width="3.5546875" style="60"/>
    <col min="7425" max="7425" width="11.88671875" style="60" customWidth="1"/>
    <col min="7426" max="7426" width="12.44140625" style="60" customWidth="1"/>
    <col min="7427" max="7427" width="9" style="60" customWidth="1"/>
    <col min="7428" max="7428" width="7.44140625" style="60" customWidth="1"/>
    <col min="7429" max="7430" width="7.5546875" style="60" customWidth="1"/>
    <col min="7431" max="7431" width="15" style="60" customWidth="1"/>
    <col min="7432" max="7432" width="9.6640625" style="60" customWidth="1"/>
    <col min="7433" max="7433" width="14.5546875" style="60" customWidth="1"/>
    <col min="7434" max="7434" width="14.44140625" style="60" customWidth="1"/>
    <col min="7435" max="7435" width="19.88671875" style="60" customWidth="1"/>
    <col min="7436" max="7677" width="9.109375" style="60" customWidth="1"/>
    <col min="7678" max="7679" width="1.33203125" style="60" customWidth="1"/>
    <col min="7680" max="7680" width="3.5546875" style="60"/>
    <col min="7681" max="7681" width="11.88671875" style="60" customWidth="1"/>
    <col min="7682" max="7682" width="12.44140625" style="60" customWidth="1"/>
    <col min="7683" max="7683" width="9" style="60" customWidth="1"/>
    <col min="7684" max="7684" width="7.44140625" style="60" customWidth="1"/>
    <col min="7685" max="7686" width="7.5546875" style="60" customWidth="1"/>
    <col min="7687" max="7687" width="15" style="60" customWidth="1"/>
    <col min="7688" max="7688" width="9.6640625" style="60" customWidth="1"/>
    <col min="7689" max="7689" width="14.5546875" style="60" customWidth="1"/>
    <col min="7690" max="7690" width="14.44140625" style="60" customWidth="1"/>
    <col min="7691" max="7691" width="19.88671875" style="60" customWidth="1"/>
    <col min="7692" max="7933" width="9.109375" style="60" customWidth="1"/>
    <col min="7934" max="7935" width="1.33203125" style="60" customWidth="1"/>
    <col min="7936" max="7936" width="3.5546875" style="60"/>
    <col min="7937" max="7937" width="11.88671875" style="60" customWidth="1"/>
    <col min="7938" max="7938" width="12.44140625" style="60" customWidth="1"/>
    <col min="7939" max="7939" width="9" style="60" customWidth="1"/>
    <col min="7940" max="7940" width="7.44140625" style="60" customWidth="1"/>
    <col min="7941" max="7942" width="7.5546875" style="60" customWidth="1"/>
    <col min="7943" max="7943" width="15" style="60" customWidth="1"/>
    <col min="7944" max="7944" width="9.6640625" style="60" customWidth="1"/>
    <col min="7945" max="7945" width="14.5546875" style="60" customWidth="1"/>
    <col min="7946" max="7946" width="14.44140625" style="60" customWidth="1"/>
    <col min="7947" max="7947" width="19.88671875" style="60" customWidth="1"/>
    <col min="7948" max="8189" width="9.109375" style="60" customWidth="1"/>
    <col min="8190" max="8191" width="1.33203125" style="60" customWidth="1"/>
    <col min="8192" max="8192" width="3.5546875" style="60"/>
    <col min="8193" max="8193" width="11.88671875" style="60" customWidth="1"/>
    <col min="8194" max="8194" width="12.44140625" style="60" customWidth="1"/>
    <col min="8195" max="8195" width="9" style="60" customWidth="1"/>
    <col min="8196" max="8196" width="7.44140625" style="60" customWidth="1"/>
    <col min="8197" max="8198" width="7.5546875" style="60" customWidth="1"/>
    <col min="8199" max="8199" width="15" style="60" customWidth="1"/>
    <col min="8200" max="8200" width="9.6640625" style="60" customWidth="1"/>
    <col min="8201" max="8201" width="14.5546875" style="60" customWidth="1"/>
    <col min="8202" max="8202" width="14.44140625" style="60" customWidth="1"/>
    <col min="8203" max="8203" width="19.88671875" style="60" customWidth="1"/>
    <col min="8204" max="8445" width="9.109375" style="60" customWidth="1"/>
    <col min="8446" max="8447" width="1.33203125" style="60" customWidth="1"/>
    <col min="8448" max="8448" width="3.5546875" style="60"/>
    <col min="8449" max="8449" width="11.88671875" style="60" customWidth="1"/>
    <col min="8450" max="8450" width="12.44140625" style="60" customWidth="1"/>
    <col min="8451" max="8451" width="9" style="60" customWidth="1"/>
    <col min="8452" max="8452" width="7.44140625" style="60" customWidth="1"/>
    <col min="8453" max="8454" width="7.5546875" style="60" customWidth="1"/>
    <col min="8455" max="8455" width="15" style="60" customWidth="1"/>
    <col min="8456" max="8456" width="9.6640625" style="60" customWidth="1"/>
    <col min="8457" max="8457" width="14.5546875" style="60" customWidth="1"/>
    <col min="8458" max="8458" width="14.44140625" style="60" customWidth="1"/>
    <col min="8459" max="8459" width="19.88671875" style="60" customWidth="1"/>
    <col min="8460" max="8701" width="9.109375" style="60" customWidth="1"/>
    <col min="8702" max="8703" width="1.33203125" style="60" customWidth="1"/>
    <col min="8704" max="8704" width="3.5546875" style="60"/>
    <col min="8705" max="8705" width="11.88671875" style="60" customWidth="1"/>
    <col min="8706" max="8706" width="12.44140625" style="60" customWidth="1"/>
    <col min="8707" max="8707" width="9" style="60" customWidth="1"/>
    <col min="8708" max="8708" width="7.44140625" style="60" customWidth="1"/>
    <col min="8709" max="8710" width="7.5546875" style="60" customWidth="1"/>
    <col min="8711" max="8711" width="15" style="60" customWidth="1"/>
    <col min="8712" max="8712" width="9.6640625" style="60" customWidth="1"/>
    <col min="8713" max="8713" width="14.5546875" style="60" customWidth="1"/>
    <col min="8714" max="8714" width="14.44140625" style="60" customWidth="1"/>
    <col min="8715" max="8715" width="19.88671875" style="60" customWidth="1"/>
    <col min="8716" max="8957" width="9.109375" style="60" customWidth="1"/>
    <col min="8958" max="8959" width="1.33203125" style="60" customWidth="1"/>
    <col min="8960" max="8960" width="3.5546875" style="60"/>
    <col min="8961" max="8961" width="11.88671875" style="60" customWidth="1"/>
    <col min="8962" max="8962" width="12.44140625" style="60" customWidth="1"/>
    <col min="8963" max="8963" width="9" style="60" customWidth="1"/>
    <col min="8964" max="8964" width="7.44140625" style="60" customWidth="1"/>
    <col min="8965" max="8966" width="7.5546875" style="60" customWidth="1"/>
    <col min="8967" max="8967" width="15" style="60" customWidth="1"/>
    <col min="8968" max="8968" width="9.6640625" style="60" customWidth="1"/>
    <col min="8969" max="8969" width="14.5546875" style="60" customWidth="1"/>
    <col min="8970" max="8970" width="14.44140625" style="60" customWidth="1"/>
    <col min="8971" max="8971" width="19.88671875" style="60" customWidth="1"/>
    <col min="8972" max="9213" width="9.109375" style="60" customWidth="1"/>
    <col min="9214" max="9215" width="1.33203125" style="60" customWidth="1"/>
    <col min="9216" max="9216" width="3.5546875" style="60"/>
    <col min="9217" max="9217" width="11.88671875" style="60" customWidth="1"/>
    <col min="9218" max="9218" width="12.44140625" style="60" customWidth="1"/>
    <col min="9219" max="9219" width="9" style="60" customWidth="1"/>
    <col min="9220" max="9220" width="7.44140625" style="60" customWidth="1"/>
    <col min="9221" max="9222" width="7.5546875" style="60" customWidth="1"/>
    <col min="9223" max="9223" width="15" style="60" customWidth="1"/>
    <col min="9224" max="9224" width="9.6640625" style="60" customWidth="1"/>
    <col min="9225" max="9225" width="14.5546875" style="60" customWidth="1"/>
    <col min="9226" max="9226" width="14.44140625" style="60" customWidth="1"/>
    <col min="9227" max="9227" width="19.88671875" style="60" customWidth="1"/>
    <col min="9228" max="9469" width="9.109375" style="60" customWidth="1"/>
    <col min="9470" max="9471" width="1.33203125" style="60" customWidth="1"/>
    <col min="9472" max="9472" width="3.5546875" style="60"/>
    <col min="9473" max="9473" width="11.88671875" style="60" customWidth="1"/>
    <col min="9474" max="9474" width="12.44140625" style="60" customWidth="1"/>
    <col min="9475" max="9475" width="9" style="60" customWidth="1"/>
    <col min="9476" max="9476" width="7.44140625" style="60" customWidth="1"/>
    <col min="9477" max="9478" width="7.5546875" style="60" customWidth="1"/>
    <col min="9479" max="9479" width="15" style="60" customWidth="1"/>
    <col min="9480" max="9480" width="9.6640625" style="60" customWidth="1"/>
    <col min="9481" max="9481" width="14.5546875" style="60" customWidth="1"/>
    <col min="9482" max="9482" width="14.44140625" style="60" customWidth="1"/>
    <col min="9483" max="9483" width="19.88671875" style="60" customWidth="1"/>
    <col min="9484" max="9725" width="9.109375" style="60" customWidth="1"/>
    <col min="9726" max="9727" width="1.33203125" style="60" customWidth="1"/>
    <col min="9728" max="9728" width="3.5546875" style="60"/>
    <col min="9729" max="9729" width="11.88671875" style="60" customWidth="1"/>
    <col min="9730" max="9730" width="12.44140625" style="60" customWidth="1"/>
    <col min="9731" max="9731" width="9" style="60" customWidth="1"/>
    <col min="9732" max="9732" width="7.44140625" style="60" customWidth="1"/>
    <col min="9733" max="9734" width="7.5546875" style="60" customWidth="1"/>
    <col min="9735" max="9735" width="15" style="60" customWidth="1"/>
    <col min="9736" max="9736" width="9.6640625" style="60" customWidth="1"/>
    <col min="9737" max="9737" width="14.5546875" style="60" customWidth="1"/>
    <col min="9738" max="9738" width="14.44140625" style="60" customWidth="1"/>
    <col min="9739" max="9739" width="19.88671875" style="60" customWidth="1"/>
    <col min="9740" max="9981" width="9.109375" style="60" customWidth="1"/>
    <col min="9982" max="9983" width="1.33203125" style="60" customWidth="1"/>
    <col min="9984" max="9984" width="3.5546875" style="60"/>
    <col min="9985" max="9985" width="11.88671875" style="60" customWidth="1"/>
    <col min="9986" max="9986" width="12.44140625" style="60" customWidth="1"/>
    <col min="9987" max="9987" width="9" style="60" customWidth="1"/>
    <col min="9988" max="9988" width="7.44140625" style="60" customWidth="1"/>
    <col min="9989" max="9990" width="7.5546875" style="60" customWidth="1"/>
    <col min="9991" max="9991" width="15" style="60" customWidth="1"/>
    <col min="9992" max="9992" width="9.6640625" style="60" customWidth="1"/>
    <col min="9993" max="9993" width="14.5546875" style="60" customWidth="1"/>
    <col min="9994" max="9994" width="14.44140625" style="60" customWidth="1"/>
    <col min="9995" max="9995" width="19.88671875" style="60" customWidth="1"/>
    <col min="9996" max="10237" width="9.109375" style="60" customWidth="1"/>
    <col min="10238" max="10239" width="1.33203125" style="60" customWidth="1"/>
    <col min="10240" max="10240" width="3.5546875" style="60"/>
    <col min="10241" max="10241" width="11.88671875" style="60" customWidth="1"/>
    <col min="10242" max="10242" width="12.44140625" style="60" customWidth="1"/>
    <col min="10243" max="10243" width="9" style="60" customWidth="1"/>
    <col min="10244" max="10244" width="7.44140625" style="60" customWidth="1"/>
    <col min="10245" max="10246" width="7.5546875" style="60" customWidth="1"/>
    <col min="10247" max="10247" width="15" style="60" customWidth="1"/>
    <col min="10248" max="10248" width="9.6640625" style="60" customWidth="1"/>
    <col min="10249" max="10249" width="14.5546875" style="60" customWidth="1"/>
    <col min="10250" max="10250" width="14.44140625" style="60" customWidth="1"/>
    <col min="10251" max="10251" width="19.88671875" style="60" customWidth="1"/>
    <col min="10252" max="10493" width="9.109375" style="60" customWidth="1"/>
    <col min="10494" max="10495" width="1.33203125" style="60" customWidth="1"/>
    <col min="10496" max="10496" width="3.5546875" style="60"/>
    <col min="10497" max="10497" width="11.88671875" style="60" customWidth="1"/>
    <col min="10498" max="10498" width="12.44140625" style="60" customWidth="1"/>
    <col min="10499" max="10499" width="9" style="60" customWidth="1"/>
    <col min="10500" max="10500" width="7.44140625" style="60" customWidth="1"/>
    <col min="10501" max="10502" width="7.5546875" style="60" customWidth="1"/>
    <col min="10503" max="10503" width="15" style="60" customWidth="1"/>
    <col min="10504" max="10504" width="9.6640625" style="60" customWidth="1"/>
    <col min="10505" max="10505" width="14.5546875" style="60" customWidth="1"/>
    <col min="10506" max="10506" width="14.44140625" style="60" customWidth="1"/>
    <col min="10507" max="10507" width="19.88671875" style="60" customWidth="1"/>
    <col min="10508" max="10749" width="9.109375" style="60" customWidth="1"/>
    <col min="10750" max="10751" width="1.33203125" style="60" customWidth="1"/>
    <col min="10752" max="10752" width="3.5546875" style="60"/>
    <col min="10753" max="10753" width="11.88671875" style="60" customWidth="1"/>
    <col min="10754" max="10754" width="12.44140625" style="60" customWidth="1"/>
    <col min="10755" max="10755" width="9" style="60" customWidth="1"/>
    <col min="10756" max="10756" width="7.44140625" style="60" customWidth="1"/>
    <col min="10757" max="10758" width="7.5546875" style="60" customWidth="1"/>
    <col min="10759" max="10759" width="15" style="60" customWidth="1"/>
    <col min="10760" max="10760" width="9.6640625" style="60" customWidth="1"/>
    <col min="10761" max="10761" width="14.5546875" style="60" customWidth="1"/>
    <col min="10762" max="10762" width="14.44140625" style="60" customWidth="1"/>
    <col min="10763" max="10763" width="19.88671875" style="60" customWidth="1"/>
    <col min="10764" max="11005" width="9.109375" style="60" customWidth="1"/>
    <col min="11006" max="11007" width="1.33203125" style="60" customWidth="1"/>
    <col min="11008" max="11008" width="3.5546875" style="60"/>
    <col min="11009" max="11009" width="11.88671875" style="60" customWidth="1"/>
    <col min="11010" max="11010" width="12.44140625" style="60" customWidth="1"/>
    <col min="11011" max="11011" width="9" style="60" customWidth="1"/>
    <col min="11012" max="11012" width="7.44140625" style="60" customWidth="1"/>
    <col min="11013" max="11014" width="7.5546875" style="60" customWidth="1"/>
    <col min="11015" max="11015" width="15" style="60" customWidth="1"/>
    <col min="11016" max="11016" width="9.6640625" style="60" customWidth="1"/>
    <col min="11017" max="11017" width="14.5546875" style="60" customWidth="1"/>
    <col min="11018" max="11018" width="14.44140625" style="60" customWidth="1"/>
    <col min="11019" max="11019" width="19.88671875" style="60" customWidth="1"/>
    <col min="11020" max="11261" width="9.109375" style="60" customWidth="1"/>
    <col min="11262" max="11263" width="1.33203125" style="60" customWidth="1"/>
    <col min="11264" max="11264" width="3.5546875" style="60"/>
    <col min="11265" max="11265" width="11.88671875" style="60" customWidth="1"/>
    <col min="11266" max="11266" width="12.44140625" style="60" customWidth="1"/>
    <col min="11267" max="11267" width="9" style="60" customWidth="1"/>
    <col min="11268" max="11268" width="7.44140625" style="60" customWidth="1"/>
    <col min="11269" max="11270" width="7.5546875" style="60" customWidth="1"/>
    <col min="11271" max="11271" width="15" style="60" customWidth="1"/>
    <col min="11272" max="11272" width="9.6640625" style="60" customWidth="1"/>
    <col min="11273" max="11273" width="14.5546875" style="60" customWidth="1"/>
    <col min="11274" max="11274" width="14.44140625" style="60" customWidth="1"/>
    <col min="11275" max="11275" width="19.88671875" style="60" customWidth="1"/>
    <col min="11276" max="11517" width="9.109375" style="60" customWidth="1"/>
    <col min="11518" max="11519" width="1.33203125" style="60" customWidth="1"/>
    <col min="11520" max="11520" width="3.5546875" style="60"/>
    <col min="11521" max="11521" width="11.88671875" style="60" customWidth="1"/>
    <col min="11522" max="11522" width="12.44140625" style="60" customWidth="1"/>
    <col min="11523" max="11523" width="9" style="60" customWidth="1"/>
    <col min="11524" max="11524" width="7.44140625" style="60" customWidth="1"/>
    <col min="11525" max="11526" width="7.5546875" style="60" customWidth="1"/>
    <col min="11527" max="11527" width="15" style="60" customWidth="1"/>
    <col min="11528" max="11528" width="9.6640625" style="60" customWidth="1"/>
    <col min="11529" max="11529" width="14.5546875" style="60" customWidth="1"/>
    <col min="11530" max="11530" width="14.44140625" style="60" customWidth="1"/>
    <col min="11531" max="11531" width="19.88671875" style="60" customWidth="1"/>
    <col min="11532" max="11773" width="9.109375" style="60" customWidth="1"/>
    <col min="11774" max="11775" width="1.33203125" style="60" customWidth="1"/>
    <col min="11776" max="11776" width="3.5546875" style="60"/>
    <col min="11777" max="11777" width="11.88671875" style="60" customWidth="1"/>
    <col min="11778" max="11778" width="12.44140625" style="60" customWidth="1"/>
    <col min="11779" max="11779" width="9" style="60" customWidth="1"/>
    <col min="11780" max="11780" width="7.44140625" style="60" customWidth="1"/>
    <col min="11781" max="11782" width="7.5546875" style="60" customWidth="1"/>
    <col min="11783" max="11783" width="15" style="60" customWidth="1"/>
    <col min="11784" max="11784" width="9.6640625" style="60" customWidth="1"/>
    <col min="11785" max="11785" width="14.5546875" style="60" customWidth="1"/>
    <col min="11786" max="11786" width="14.44140625" style="60" customWidth="1"/>
    <col min="11787" max="11787" width="19.88671875" style="60" customWidth="1"/>
    <col min="11788" max="12029" width="9.109375" style="60" customWidth="1"/>
    <col min="12030" max="12031" width="1.33203125" style="60" customWidth="1"/>
    <col min="12032" max="12032" width="3.5546875" style="60"/>
    <col min="12033" max="12033" width="11.88671875" style="60" customWidth="1"/>
    <col min="12034" max="12034" width="12.44140625" style="60" customWidth="1"/>
    <col min="12035" max="12035" width="9" style="60" customWidth="1"/>
    <col min="12036" max="12036" width="7.44140625" style="60" customWidth="1"/>
    <col min="12037" max="12038" width="7.5546875" style="60" customWidth="1"/>
    <col min="12039" max="12039" width="15" style="60" customWidth="1"/>
    <col min="12040" max="12040" width="9.6640625" style="60" customWidth="1"/>
    <col min="12041" max="12041" width="14.5546875" style="60" customWidth="1"/>
    <col min="12042" max="12042" width="14.44140625" style="60" customWidth="1"/>
    <col min="12043" max="12043" width="19.88671875" style="60" customWidth="1"/>
    <col min="12044" max="12285" width="9.109375" style="60" customWidth="1"/>
    <col min="12286" max="12287" width="1.33203125" style="60" customWidth="1"/>
    <col min="12288" max="12288" width="3.5546875" style="60"/>
    <col min="12289" max="12289" width="11.88671875" style="60" customWidth="1"/>
    <col min="12290" max="12290" width="12.44140625" style="60" customWidth="1"/>
    <col min="12291" max="12291" width="9" style="60" customWidth="1"/>
    <col min="12292" max="12292" width="7.44140625" style="60" customWidth="1"/>
    <col min="12293" max="12294" width="7.5546875" style="60" customWidth="1"/>
    <col min="12295" max="12295" width="15" style="60" customWidth="1"/>
    <col min="12296" max="12296" width="9.6640625" style="60" customWidth="1"/>
    <col min="12297" max="12297" width="14.5546875" style="60" customWidth="1"/>
    <col min="12298" max="12298" width="14.44140625" style="60" customWidth="1"/>
    <col min="12299" max="12299" width="19.88671875" style="60" customWidth="1"/>
    <col min="12300" max="12541" width="9.109375" style="60" customWidth="1"/>
    <col min="12542" max="12543" width="1.33203125" style="60" customWidth="1"/>
    <col min="12544" max="12544" width="3.5546875" style="60"/>
    <col min="12545" max="12545" width="11.88671875" style="60" customWidth="1"/>
    <col min="12546" max="12546" width="12.44140625" style="60" customWidth="1"/>
    <col min="12547" max="12547" width="9" style="60" customWidth="1"/>
    <col min="12548" max="12548" width="7.44140625" style="60" customWidth="1"/>
    <col min="12549" max="12550" width="7.5546875" style="60" customWidth="1"/>
    <col min="12551" max="12551" width="15" style="60" customWidth="1"/>
    <col min="12552" max="12552" width="9.6640625" style="60" customWidth="1"/>
    <col min="12553" max="12553" width="14.5546875" style="60" customWidth="1"/>
    <col min="12554" max="12554" width="14.44140625" style="60" customWidth="1"/>
    <col min="12555" max="12555" width="19.88671875" style="60" customWidth="1"/>
    <col min="12556" max="12797" width="9.109375" style="60" customWidth="1"/>
    <col min="12798" max="12799" width="1.33203125" style="60" customWidth="1"/>
    <col min="12800" max="12800" width="3.5546875" style="60"/>
    <col min="12801" max="12801" width="11.88671875" style="60" customWidth="1"/>
    <col min="12802" max="12802" width="12.44140625" style="60" customWidth="1"/>
    <col min="12803" max="12803" width="9" style="60" customWidth="1"/>
    <col min="12804" max="12804" width="7.44140625" style="60" customWidth="1"/>
    <col min="12805" max="12806" width="7.5546875" style="60" customWidth="1"/>
    <col min="12807" max="12807" width="15" style="60" customWidth="1"/>
    <col min="12808" max="12808" width="9.6640625" style="60" customWidth="1"/>
    <col min="12809" max="12809" width="14.5546875" style="60" customWidth="1"/>
    <col min="12810" max="12810" width="14.44140625" style="60" customWidth="1"/>
    <col min="12811" max="12811" width="19.88671875" style="60" customWidth="1"/>
    <col min="12812" max="13053" width="9.109375" style="60" customWidth="1"/>
    <col min="13054" max="13055" width="1.33203125" style="60" customWidth="1"/>
    <col min="13056" max="13056" width="3.5546875" style="60"/>
    <col min="13057" max="13057" width="11.88671875" style="60" customWidth="1"/>
    <col min="13058" max="13058" width="12.44140625" style="60" customWidth="1"/>
    <col min="13059" max="13059" width="9" style="60" customWidth="1"/>
    <col min="13060" max="13060" width="7.44140625" style="60" customWidth="1"/>
    <col min="13061" max="13062" width="7.5546875" style="60" customWidth="1"/>
    <col min="13063" max="13063" width="15" style="60" customWidth="1"/>
    <col min="13064" max="13064" width="9.6640625" style="60" customWidth="1"/>
    <col min="13065" max="13065" width="14.5546875" style="60" customWidth="1"/>
    <col min="13066" max="13066" width="14.44140625" style="60" customWidth="1"/>
    <col min="13067" max="13067" width="19.88671875" style="60" customWidth="1"/>
    <col min="13068" max="13309" width="9.109375" style="60" customWidth="1"/>
    <col min="13310" max="13311" width="1.33203125" style="60" customWidth="1"/>
    <col min="13312" max="13312" width="3.5546875" style="60"/>
    <col min="13313" max="13313" width="11.88671875" style="60" customWidth="1"/>
    <col min="13314" max="13314" width="12.44140625" style="60" customWidth="1"/>
    <col min="13315" max="13315" width="9" style="60" customWidth="1"/>
    <col min="13316" max="13316" width="7.44140625" style="60" customWidth="1"/>
    <col min="13317" max="13318" width="7.5546875" style="60" customWidth="1"/>
    <col min="13319" max="13319" width="15" style="60" customWidth="1"/>
    <col min="13320" max="13320" width="9.6640625" style="60" customWidth="1"/>
    <col min="13321" max="13321" width="14.5546875" style="60" customWidth="1"/>
    <col min="13322" max="13322" width="14.44140625" style="60" customWidth="1"/>
    <col min="13323" max="13323" width="19.88671875" style="60" customWidth="1"/>
    <col min="13324" max="13565" width="9.109375" style="60" customWidth="1"/>
    <col min="13566" max="13567" width="1.33203125" style="60" customWidth="1"/>
    <col min="13568" max="13568" width="3.5546875" style="60"/>
    <col min="13569" max="13569" width="11.88671875" style="60" customWidth="1"/>
    <col min="13570" max="13570" width="12.44140625" style="60" customWidth="1"/>
    <col min="13571" max="13571" width="9" style="60" customWidth="1"/>
    <col min="13572" max="13572" width="7.44140625" style="60" customWidth="1"/>
    <col min="13573" max="13574" width="7.5546875" style="60" customWidth="1"/>
    <col min="13575" max="13575" width="15" style="60" customWidth="1"/>
    <col min="13576" max="13576" width="9.6640625" style="60" customWidth="1"/>
    <col min="13577" max="13577" width="14.5546875" style="60" customWidth="1"/>
    <col min="13578" max="13578" width="14.44140625" style="60" customWidth="1"/>
    <col min="13579" max="13579" width="19.88671875" style="60" customWidth="1"/>
    <col min="13580" max="13821" width="9.109375" style="60" customWidth="1"/>
    <col min="13822" max="13823" width="1.33203125" style="60" customWidth="1"/>
    <col min="13824" max="13824" width="3.5546875" style="60"/>
    <col min="13825" max="13825" width="11.88671875" style="60" customWidth="1"/>
    <col min="13826" max="13826" width="12.44140625" style="60" customWidth="1"/>
    <col min="13827" max="13827" width="9" style="60" customWidth="1"/>
    <col min="13828" max="13828" width="7.44140625" style="60" customWidth="1"/>
    <col min="13829" max="13830" width="7.5546875" style="60" customWidth="1"/>
    <col min="13831" max="13831" width="15" style="60" customWidth="1"/>
    <col min="13832" max="13832" width="9.6640625" style="60" customWidth="1"/>
    <col min="13833" max="13833" width="14.5546875" style="60" customWidth="1"/>
    <col min="13834" max="13834" width="14.44140625" style="60" customWidth="1"/>
    <col min="13835" max="13835" width="19.88671875" style="60" customWidth="1"/>
    <col min="13836" max="14077" width="9.109375" style="60" customWidth="1"/>
    <col min="14078" max="14079" width="1.33203125" style="60" customWidth="1"/>
    <col min="14080" max="14080" width="3.5546875" style="60"/>
    <col min="14081" max="14081" width="11.88671875" style="60" customWidth="1"/>
    <col min="14082" max="14082" width="12.44140625" style="60" customWidth="1"/>
    <col min="14083" max="14083" width="9" style="60" customWidth="1"/>
    <col min="14084" max="14084" width="7.44140625" style="60" customWidth="1"/>
    <col min="14085" max="14086" width="7.5546875" style="60" customWidth="1"/>
    <col min="14087" max="14087" width="15" style="60" customWidth="1"/>
    <col min="14088" max="14088" width="9.6640625" style="60" customWidth="1"/>
    <col min="14089" max="14089" width="14.5546875" style="60" customWidth="1"/>
    <col min="14090" max="14090" width="14.44140625" style="60" customWidth="1"/>
    <col min="14091" max="14091" width="19.88671875" style="60" customWidth="1"/>
    <col min="14092" max="14333" width="9.109375" style="60" customWidth="1"/>
    <col min="14334" max="14335" width="1.33203125" style="60" customWidth="1"/>
    <col min="14336" max="14336" width="3.5546875" style="60"/>
    <col min="14337" max="14337" width="11.88671875" style="60" customWidth="1"/>
    <col min="14338" max="14338" width="12.44140625" style="60" customWidth="1"/>
    <col min="14339" max="14339" width="9" style="60" customWidth="1"/>
    <col min="14340" max="14340" width="7.44140625" style="60" customWidth="1"/>
    <col min="14341" max="14342" width="7.5546875" style="60" customWidth="1"/>
    <col min="14343" max="14343" width="15" style="60" customWidth="1"/>
    <col min="14344" max="14344" width="9.6640625" style="60" customWidth="1"/>
    <col min="14345" max="14345" width="14.5546875" style="60" customWidth="1"/>
    <col min="14346" max="14346" width="14.44140625" style="60" customWidth="1"/>
    <col min="14347" max="14347" width="19.88671875" style="60" customWidth="1"/>
    <col min="14348" max="14589" width="9.109375" style="60" customWidth="1"/>
    <col min="14590" max="14591" width="1.33203125" style="60" customWidth="1"/>
    <col min="14592" max="14592" width="3.5546875" style="60"/>
    <col min="14593" max="14593" width="11.88671875" style="60" customWidth="1"/>
    <col min="14594" max="14594" width="12.44140625" style="60" customWidth="1"/>
    <col min="14595" max="14595" width="9" style="60" customWidth="1"/>
    <col min="14596" max="14596" width="7.44140625" style="60" customWidth="1"/>
    <col min="14597" max="14598" width="7.5546875" style="60" customWidth="1"/>
    <col min="14599" max="14599" width="15" style="60" customWidth="1"/>
    <col min="14600" max="14600" width="9.6640625" style="60" customWidth="1"/>
    <col min="14601" max="14601" width="14.5546875" style="60" customWidth="1"/>
    <col min="14602" max="14602" width="14.44140625" style="60" customWidth="1"/>
    <col min="14603" max="14603" width="19.88671875" style="60" customWidth="1"/>
    <col min="14604" max="14845" width="9.109375" style="60" customWidth="1"/>
    <col min="14846" max="14847" width="1.33203125" style="60" customWidth="1"/>
    <col min="14848" max="14848" width="3.5546875" style="60"/>
    <col min="14849" max="14849" width="11.88671875" style="60" customWidth="1"/>
    <col min="14850" max="14850" width="12.44140625" style="60" customWidth="1"/>
    <col min="14851" max="14851" width="9" style="60" customWidth="1"/>
    <col min="14852" max="14852" width="7.44140625" style="60" customWidth="1"/>
    <col min="14853" max="14854" width="7.5546875" style="60" customWidth="1"/>
    <col min="14855" max="14855" width="15" style="60" customWidth="1"/>
    <col min="14856" max="14856" width="9.6640625" style="60" customWidth="1"/>
    <col min="14857" max="14857" width="14.5546875" style="60" customWidth="1"/>
    <col min="14858" max="14858" width="14.44140625" style="60" customWidth="1"/>
    <col min="14859" max="14859" width="19.88671875" style="60" customWidth="1"/>
    <col min="14860" max="15101" width="9.109375" style="60" customWidth="1"/>
    <col min="15102" max="15103" width="1.33203125" style="60" customWidth="1"/>
    <col min="15104" max="15104" width="3.5546875" style="60"/>
    <col min="15105" max="15105" width="11.88671875" style="60" customWidth="1"/>
    <col min="15106" max="15106" width="12.44140625" style="60" customWidth="1"/>
    <col min="15107" max="15107" width="9" style="60" customWidth="1"/>
    <col min="15108" max="15108" width="7.44140625" style="60" customWidth="1"/>
    <col min="15109" max="15110" width="7.5546875" style="60" customWidth="1"/>
    <col min="15111" max="15111" width="15" style="60" customWidth="1"/>
    <col min="15112" max="15112" width="9.6640625" style="60" customWidth="1"/>
    <col min="15113" max="15113" width="14.5546875" style="60" customWidth="1"/>
    <col min="15114" max="15114" width="14.44140625" style="60" customWidth="1"/>
    <col min="15115" max="15115" width="19.88671875" style="60" customWidth="1"/>
    <col min="15116" max="15357" width="9.109375" style="60" customWidth="1"/>
    <col min="15358" max="15359" width="1.33203125" style="60" customWidth="1"/>
    <col min="15360" max="15360" width="3.5546875" style="60"/>
    <col min="15361" max="15361" width="11.88671875" style="60" customWidth="1"/>
    <col min="15362" max="15362" width="12.44140625" style="60" customWidth="1"/>
    <col min="15363" max="15363" width="9" style="60" customWidth="1"/>
    <col min="15364" max="15364" width="7.44140625" style="60" customWidth="1"/>
    <col min="15365" max="15366" width="7.5546875" style="60" customWidth="1"/>
    <col min="15367" max="15367" width="15" style="60" customWidth="1"/>
    <col min="15368" max="15368" width="9.6640625" style="60" customWidth="1"/>
    <col min="15369" max="15369" width="14.5546875" style="60" customWidth="1"/>
    <col min="15370" max="15370" width="14.44140625" style="60" customWidth="1"/>
    <col min="15371" max="15371" width="19.88671875" style="60" customWidth="1"/>
    <col min="15372" max="15613" width="9.109375" style="60" customWidth="1"/>
    <col min="15614" max="15615" width="1.33203125" style="60" customWidth="1"/>
    <col min="15616" max="15616" width="3.5546875" style="60"/>
    <col min="15617" max="15617" width="11.88671875" style="60" customWidth="1"/>
    <col min="15618" max="15618" width="12.44140625" style="60" customWidth="1"/>
    <col min="15619" max="15619" width="9" style="60" customWidth="1"/>
    <col min="15620" max="15620" width="7.44140625" style="60" customWidth="1"/>
    <col min="15621" max="15622" width="7.5546875" style="60" customWidth="1"/>
    <col min="15623" max="15623" width="15" style="60" customWidth="1"/>
    <col min="15624" max="15624" width="9.6640625" style="60" customWidth="1"/>
    <col min="15625" max="15625" width="14.5546875" style="60" customWidth="1"/>
    <col min="15626" max="15626" width="14.44140625" style="60" customWidth="1"/>
    <col min="15627" max="15627" width="19.88671875" style="60" customWidth="1"/>
    <col min="15628" max="15869" width="9.109375" style="60" customWidth="1"/>
    <col min="15870" max="15871" width="1.33203125" style="60" customWidth="1"/>
    <col min="15872" max="15872" width="3.5546875" style="60"/>
    <col min="15873" max="15873" width="11.88671875" style="60" customWidth="1"/>
    <col min="15874" max="15874" width="12.44140625" style="60" customWidth="1"/>
    <col min="15875" max="15875" width="9" style="60" customWidth="1"/>
    <col min="15876" max="15876" width="7.44140625" style="60" customWidth="1"/>
    <col min="15877" max="15878" width="7.5546875" style="60" customWidth="1"/>
    <col min="15879" max="15879" width="15" style="60" customWidth="1"/>
    <col min="15880" max="15880" width="9.6640625" style="60" customWidth="1"/>
    <col min="15881" max="15881" width="14.5546875" style="60" customWidth="1"/>
    <col min="15882" max="15882" width="14.44140625" style="60" customWidth="1"/>
    <col min="15883" max="15883" width="19.88671875" style="60" customWidth="1"/>
    <col min="15884" max="16125" width="9.109375" style="60" customWidth="1"/>
    <col min="16126" max="16127" width="1.33203125" style="60" customWidth="1"/>
    <col min="16128" max="16128" width="3.5546875" style="60"/>
    <col min="16129" max="16129" width="11.88671875" style="60" customWidth="1"/>
    <col min="16130" max="16130" width="12.44140625" style="60" customWidth="1"/>
    <col min="16131" max="16131" width="9" style="60" customWidth="1"/>
    <col min="16132" max="16132" width="7.44140625" style="60" customWidth="1"/>
    <col min="16133" max="16134" width="7.5546875" style="60" customWidth="1"/>
    <col min="16135" max="16135" width="15" style="60" customWidth="1"/>
    <col min="16136" max="16136" width="9.6640625" style="60" customWidth="1"/>
    <col min="16137" max="16137" width="14.5546875" style="60" customWidth="1"/>
    <col min="16138" max="16138" width="14.44140625" style="60" customWidth="1"/>
    <col min="16139" max="16139" width="19.88671875" style="60" customWidth="1"/>
    <col min="16140" max="16381" width="9.109375" style="60" customWidth="1"/>
    <col min="16382" max="16383" width="1.33203125" style="60" customWidth="1"/>
    <col min="16384" max="16384" width="3.5546875" style="60"/>
  </cols>
  <sheetData>
    <row r="1" spans="1:256">
      <c r="A1" s="56"/>
      <c r="B1" s="57"/>
      <c r="C1" s="58"/>
      <c r="D1" s="58"/>
      <c r="E1" s="58"/>
      <c r="F1" s="58"/>
      <c r="G1" s="58"/>
      <c r="H1" s="58"/>
      <c r="I1" s="58"/>
      <c r="J1" s="58"/>
      <c r="K1" s="59"/>
    </row>
    <row r="2" spans="1:256" ht="15">
      <c r="A2" s="61"/>
      <c r="B2" s="62" t="s">
        <v>66</v>
      </c>
      <c r="C2" s="63"/>
      <c r="D2" s="63"/>
      <c r="E2" s="63"/>
      <c r="F2" s="63"/>
      <c r="G2" s="63"/>
      <c r="H2" s="63"/>
      <c r="K2" s="64"/>
    </row>
    <row r="3" spans="1:256" customFormat="1" ht="15.6">
      <c r="A3" s="61"/>
      <c r="B3" s="62"/>
      <c r="C3" s="63"/>
      <c r="D3" s="63"/>
      <c r="E3" s="63"/>
      <c r="F3" s="63"/>
      <c r="G3" s="63"/>
      <c r="H3" s="63"/>
      <c r="I3" s="63"/>
      <c r="J3" s="63"/>
      <c r="K3" s="64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  <c r="AB3" s="60"/>
      <c r="AC3" s="60"/>
      <c r="AD3" s="60"/>
      <c r="AE3" s="60"/>
      <c r="AF3" s="60"/>
      <c r="AG3" s="60"/>
      <c r="AH3" s="60"/>
      <c r="AI3" s="60"/>
      <c r="AJ3" s="60"/>
      <c r="AK3" s="60"/>
      <c r="AL3" s="60"/>
      <c r="AM3" s="60"/>
      <c r="AN3" s="60"/>
      <c r="AO3" s="60"/>
      <c r="AP3" s="60"/>
      <c r="AQ3" s="60"/>
      <c r="AR3" s="60"/>
      <c r="AS3" s="60"/>
      <c r="AT3" s="60"/>
      <c r="AU3" s="60"/>
      <c r="AV3" s="60"/>
      <c r="AW3" s="60"/>
      <c r="AX3" s="60"/>
      <c r="AY3" s="60"/>
      <c r="AZ3" s="60"/>
      <c r="BA3" s="60"/>
      <c r="BB3" s="60"/>
      <c r="BC3" s="60"/>
      <c r="BD3" s="60"/>
      <c r="BE3" s="60"/>
      <c r="BF3" s="60"/>
      <c r="BG3" s="60"/>
      <c r="BH3" s="60"/>
      <c r="BI3" s="60"/>
      <c r="BJ3" s="60"/>
      <c r="BK3" s="60"/>
      <c r="BL3" s="60"/>
      <c r="BM3" s="60"/>
      <c r="BN3" s="60"/>
      <c r="BO3" s="60"/>
      <c r="BP3" s="60"/>
      <c r="BQ3" s="60"/>
      <c r="BR3" s="60"/>
      <c r="BS3" s="60"/>
      <c r="BT3" s="60"/>
      <c r="BU3" s="60"/>
      <c r="BV3" s="60"/>
      <c r="BW3" s="60"/>
      <c r="BX3" s="60"/>
      <c r="BY3" s="60"/>
      <c r="BZ3" s="60"/>
      <c r="CA3" s="60"/>
      <c r="CB3" s="60"/>
      <c r="CC3" s="60"/>
      <c r="CD3" s="60"/>
      <c r="CE3" s="60"/>
      <c r="CF3" s="60"/>
      <c r="CG3" s="60"/>
      <c r="CH3" s="60"/>
      <c r="CI3" s="60"/>
      <c r="CJ3" s="60"/>
      <c r="CK3" s="60"/>
      <c r="CL3" s="60"/>
      <c r="CM3" s="60"/>
      <c r="CN3" s="60"/>
      <c r="CO3" s="60"/>
      <c r="CP3" s="60"/>
      <c r="CQ3" s="60"/>
      <c r="CR3" s="60"/>
      <c r="CS3" s="60"/>
      <c r="CT3" s="60"/>
      <c r="CU3" s="60"/>
      <c r="CV3" s="60"/>
      <c r="CW3" s="60"/>
      <c r="CX3" s="60"/>
      <c r="CY3" s="60"/>
      <c r="CZ3" s="60"/>
      <c r="DA3" s="60"/>
      <c r="DB3" s="60"/>
      <c r="DC3" s="60"/>
      <c r="DD3" s="60"/>
      <c r="DE3" s="60"/>
      <c r="DF3" s="60"/>
      <c r="DG3" s="60"/>
      <c r="DH3" s="60"/>
      <c r="DI3" s="60"/>
      <c r="DJ3" s="60"/>
      <c r="DK3" s="60"/>
      <c r="DL3" s="60"/>
      <c r="DM3" s="60"/>
      <c r="DN3" s="60"/>
      <c r="DO3" s="60"/>
      <c r="DP3" s="60"/>
      <c r="DQ3" s="60"/>
      <c r="DR3" s="60"/>
      <c r="DS3" s="60"/>
      <c r="DT3" s="60"/>
      <c r="DU3" s="60"/>
      <c r="DV3" s="60"/>
      <c r="DW3" s="60"/>
      <c r="DX3" s="60"/>
      <c r="DY3" s="60"/>
      <c r="DZ3" s="60"/>
      <c r="EA3" s="60"/>
      <c r="EB3" s="60"/>
      <c r="EC3" s="60"/>
      <c r="ED3" s="60"/>
      <c r="EE3" s="60"/>
      <c r="EF3" s="60"/>
      <c r="EG3" s="60"/>
      <c r="EH3" s="60"/>
      <c r="EI3" s="60"/>
      <c r="EJ3" s="60"/>
      <c r="EK3" s="60"/>
      <c r="EL3" s="60"/>
      <c r="EM3" s="60"/>
      <c r="EN3" s="60"/>
      <c r="EO3" s="60"/>
      <c r="EP3" s="60"/>
      <c r="EQ3" s="60"/>
      <c r="ER3" s="60"/>
      <c r="ES3" s="60"/>
      <c r="ET3" s="60"/>
      <c r="EU3" s="60"/>
      <c r="EV3" s="60"/>
      <c r="EW3" s="60"/>
      <c r="EX3" s="60"/>
      <c r="EY3" s="60"/>
      <c r="EZ3" s="60"/>
      <c r="FA3" s="60"/>
      <c r="FB3" s="60"/>
      <c r="FC3" s="60"/>
      <c r="FD3" s="60"/>
      <c r="FE3" s="60"/>
      <c r="FF3" s="60"/>
      <c r="FG3" s="60"/>
      <c r="FH3" s="60"/>
      <c r="FI3" s="60"/>
      <c r="FJ3" s="60"/>
      <c r="FK3" s="60"/>
      <c r="FL3" s="60"/>
      <c r="FM3" s="60"/>
      <c r="FN3" s="60"/>
      <c r="FO3" s="60"/>
      <c r="FP3" s="60"/>
      <c r="FQ3" s="60"/>
      <c r="FR3" s="60"/>
      <c r="FS3" s="60"/>
      <c r="FT3" s="60"/>
      <c r="FU3" s="60"/>
      <c r="FV3" s="60"/>
      <c r="FW3" s="60"/>
      <c r="FX3" s="60"/>
      <c r="FY3" s="60"/>
      <c r="FZ3" s="60"/>
      <c r="GA3" s="60"/>
      <c r="GB3" s="60"/>
      <c r="GC3" s="60"/>
      <c r="GD3" s="60"/>
      <c r="GE3" s="60"/>
      <c r="GF3" s="60"/>
      <c r="GG3" s="60"/>
      <c r="GH3" s="60"/>
      <c r="GI3" s="60"/>
      <c r="GJ3" s="60"/>
      <c r="GK3" s="60"/>
      <c r="GL3" s="60"/>
      <c r="GM3" s="60"/>
      <c r="GN3" s="60"/>
      <c r="GO3" s="60"/>
      <c r="GP3" s="60"/>
      <c r="GQ3" s="60"/>
      <c r="GR3" s="60"/>
      <c r="GS3" s="60"/>
      <c r="GT3" s="60"/>
      <c r="GU3" s="60"/>
      <c r="GV3" s="60"/>
      <c r="GW3" s="60"/>
      <c r="GX3" s="60"/>
      <c r="GY3" s="60"/>
      <c r="GZ3" s="60"/>
      <c r="HA3" s="60"/>
      <c r="HB3" s="60"/>
      <c r="HC3" s="60"/>
      <c r="HD3" s="60"/>
      <c r="HE3" s="60"/>
      <c r="HF3" s="60"/>
      <c r="HG3" s="60"/>
      <c r="HH3" s="60"/>
      <c r="HI3" s="60"/>
      <c r="HJ3" s="60"/>
      <c r="HK3" s="60"/>
      <c r="HL3" s="60"/>
      <c r="HM3" s="60"/>
      <c r="HN3" s="60"/>
      <c r="HO3" s="60"/>
      <c r="HP3" s="60"/>
      <c r="HQ3" s="60"/>
      <c r="HR3" s="60"/>
      <c r="HS3" s="60"/>
      <c r="HT3" s="60"/>
      <c r="HU3" s="60"/>
      <c r="HV3" s="60"/>
      <c r="HW3" s="60"/>
      <c r="HX3" s="60"/>
      <c r="HY3" s="60"/>
      <c r="HZ3" s="60"/>
      <c r="IA3" s="60"/>
      <c r="IB3" s="60"/>
      <c r="IC3" s="60"/>
      <c r="ID3" s="60"/>
      <c r="IE3" s="60"/>
      <c r="IF3" s="60"/>
      <c r="IG3" s="60"/>
      <c r="IH3" s="60"/>
      <c r="II3" s="60"/>
      <c r="IJ3" s="60"/>
      <c r="IK3" s="60"/>
      <c r="IL3" s="60"/>
      <c r="IM3" s="60"/>
      <c r="IN3" s="60"/>
      <c r="IO3" s="60"/>
      <c r="IP3" s="60"/>
      <c r="IQ3" s="60"/>
      <c r="IR3" s="60"/>
      <c r="IS3" s="60"/>
      <c r="IT3" s="60"/>
      <c r="IU3" s="60"/>
      <c r="IV3" s="60"/>
    </row>
    <row r="4" spans="1:256" customFormat="1" ht="15.6">
      <c r="A4" s="61"/>
      <c r="B4" s="62" t="s">
        <v>67</v>
      </c>
      <c r="C4" s="63"/>
      <c r="D4" s="63"/>
      <c r="E4" s="63"/>
      <c r="F4" s="63"/>
      <c r="G4" s="63"/>
      <c r="H4" s="63"/>
      <c r="I4" s="63"/>
      <c r="J4" s="63"/>
      <c r="K4" s="64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60"/>
      <c r="AI4" s="60"/>
      <c r="AJ4" s="60"/>
      <c r="AK4" s="60"/>
      <c r="AL4" s="60"/>
      <c r="AM4" s="60"/>
      <c r="AN4" s="60"/>
      <c r="AO4" s="60"/>
      <c r="AP4" s="60"/>
      <c r="AQ4" s="60"/>
      <c r="AR4" s="60"/>
      <c r="AS4" s="60"/>
      <c r="AT4" s="60"/>
      <c r="AU4" s="60"/>
      <c r="AV4" s="60"/>
      <c r="AW4" s="60"/>
      <c r="AX4" s="60"/>
      <c r="AY4" s="60"/>
      <c r="AZ4" s="60"/>
      <c r="BA4" s="60"/>
      <c r="BB4" s="60"/>
      <c r="BC4" s="60"/>
      <c r="BD4" s="60"/>
      <c r="BE4" s="60"/>
      <c r="BF4" s="60"/>
      <c r="BG4" s="60"/>
      <c r="BH4" s="60"/>
      <c r="BI4" s="60"/>
      <c r="BJ4" s="60"/>
      <c r="BK4" s="60"/>
      <c r="BL4" s="60"/>
      <c r="BM4" s="60"/>
      <c r="BN4" s="60"/>
      <c r="BO4" s="60"/>
      <c r="BP4" s="60"/>
      <c r="BQ4" s="60"/>
      <c r="BR4" s="60"/>
      <c r="BS4" s="60"/>
      <c r="BT4" s="60"/>
      <c r="BU4" s="60"/>
      <c r="BV4" s="60"/>
      <c r="BW4" s="60"/>
      <c r="BX4" s="60"/>
      <c r="BY4" s="60"/>
      <c r="BZ4" s="60"/>
      <c r="CA4" s="60"/>
      <c r="CB4" s="60"/>
      <c r="CC4" s="60"/>
      <c r="CD4" s="60"/>
      <c r="CE4" s="60"/>
      <c r="CF4" s="60"/>
      <c r="CG4" s="60"/>
      <c r="CH4" s="60"/>
      <c r="CI4" s="60"/>
      <c r="CJ4" s="60"/>
      <c r="CK4" s="60"/>
      <c r="CL4" s="60"/>
      <c r="CM4" s="60"/>
      <c r="CN4" s="60"/>
      <c r="CO4" s="60"/>
      <c r="CP4" s="60"/>
      <c r="CQ4" s="60"/>
      <c r="CR4" s="60"/>
      <c r="CS4" s="60"/>
      <c r="CT4" s="60"/>
      <c r="CU4" s="60"/>
      <c r="CV4" s="60"/>
      <c r="CW4" s="60"/>
      <c r="CX4" s="60"/>
      <c r="CY4" s="60"/>
      <c r="CZ4" s="60"/>
      <c r="DA4" s="60"/>
      <c r="DB4" s="60"/>
      <c r="DC4" s="60"/>
      <c r="DD4" s="60"/>
      <c r="DE4" s="60"/>
      <c r="DF4" s="60"/>
      <c r="DG4" s="60"/>
      <c r="DH4" s="60"/>
      <c r="DI4" s="60"/>
      <c r="DJ4" s="60"/>
      <c r="DK4" s="60"/>
      <c r="DL4" s="60"/>
      <c r="DM4" s="60"/>
      <c r="DN4" s="60"/>
      <c r="DO4" s="60"/>
      <c r="DP4" s="60"/>
      <c r="DQ4" s="60"/>
      <c r="DR4" s="60"/>
      <c r="DS4" s="60"/>
      <c r="DT4" s="60"/>
      <c r="DU4" s="60"/>
      <c r="DV4" s="60"/>
      <c r="DW4" s="60"/>
      <c r="DX4" s="60"/>
      <c r="DY4" s="60"/>
      <c r="DZ4" s="60"/>
      <c r="EA4" s="60"/>
      <c r="EB4" s="60"/>
      <c r="EC4" s="60"/>
      <c r="ED4" s="60"/>
      <c r="EE4" s="60"/>
      <c r="EF4" s="60"/>
      <c r="EG4" s="60"/>
      <c r="EH4" s="60"/>
      <c r="EI4" s="60"/>
      <c r="EJ4" s="60"/>
      <c r="EK4" s="60"/>
      <c r="EL4" s="60"/>
      <c r="EM4" s="60"/>
      <c r="EN4" s="60"/>
      <c r="EO4" s="60"/>
      <c r="EP4" s="60"/>
      <c r="EQ4" s="60"/>
      <c r="ER4" s="60"/>
      <c r="ES4" s="60"/>
      <c r="ET4" s="60"/>
      <c r="EU4" s="60"/>
      <c r="EV4" s="60"/>
      <c r="EW4" s="60"/>
      <c r="EX4" s="60"/>
      <c r="EY4" s="60"/>
      <c r="EZ4" s="60"/>
      <c r="FA4" s="60"/>
      <c r="FB4" s="60"/>
      <c r="FC4" s="60"/>
      <c r="FD4" s="60"/>
      <c r="FE4" s="60"/>
      <c r="FF4" s="60"/>
      <c r="FG4" s="60"/>
      <c r="FH4" s="60"/>
      <c r="FI4" s="60"/>
      <c r="FJ4" s="60"/>
      <c r="FK4" s="60"/>
      <c r="FL4" s="60"/>
      <c r="FM4" s="60"/>
      <c r="FN4" s="60"/>
      <c r="FO4" s="60"/>
      <c r="FP4" s="60"/>
      <c r="FQ4" s="60"/>
      <c r="FR4" s="60"/>
      <c r="FS4" s="60"/>
      <c r="FT4" s="60"/>
      <c r="FU4" s="60"/>
      <c r="FV4" s="60"/>
      <c r="FW4" s="60"/>
      <c r="FX4" s="60"/>
      <c r="FY4" s="60"/>
      <c r="FZ4" s="60"/>
      <c r="GA4" s="60"/>
      <c r="GB4" s="60"/>
      <c r="GC4" s="60"/>
      <c r="GD4" s="60"/>
      <c r="GE4" s="60"/>
      <c r="GF4" s="60"/>
      <c r="GG4" s="60"/>
      <c r="GH4" s="60"/>
      <c r="GI4" s="60"/>
      <c r="GJ4" s="60"/>
      <c r="GK4" s="60"/>
      <c r="GL4" s="60"/>
      <c r="GM4" s="60"/>
      <c r="GN4" s="60"/>
      <c r="GO4" s="60"/>
      <c r="GP4" s="60"/>
      <c r="GQ4" s="60"/>
      <c r="GR4" s="60"/>
      <c r="GS4" s="60"/>
      <c r="GT4" s="60"/>
      <c r="GU4" s="60"/>
      <c r="GV4" s="60"/>
      <c r="GW4" s="60"/>
      <c r="GX4" s="60"/>
      <c r="GY4" s="60"/>
      <c r="GZ4" s="60"/>
      <c r="HA4" s="60"/>
      <c r="HB4" s="60"/>
      <c r="HC4" s="60"/>
      <c r="HD4" s="60"/>
      <c r="HE4" s="60"/>
      <c r="HF4" s="60"/>
      <c r="HG4" s="60"/>
      <c r="HH4" s="60"/>
      <c r="HI4" s="60"/>
      <c r="HJ4" s="60"/>
      <c r="HK4" s="60"/>
      <c r="HL4" s="60"/>
      <c r="HM4" s="60"/>
      <c r="HN4" s="60"/>
      <c r="HO4" s="60"/>
      <c r="HP4" s="60"/>
      <c r="HQ4" s="60"/>
      <c r="HR4" s="60"/>
      <c r="HS4" s="60"/>
      <c r="HT4" s="60"/>
      <c r="HU4" s="60"/>
      <c r="HV4" s="60"/>
      <c r="HW4" s="60"/>
      <c r="HX4" s="60"/>
      <c r="HY4" s="60"/>
      <c r="HZ4" s="60"/>
      <c r="IA4" s="60"/>
      <c r="IB4" s="60"/>
      <c r="IC4" s="60"/>
      <c r="ID4" s="60"/>
      <c r="IE4" s="60"/>
      <c r="IF4" s="60"/>
      <c r="IG4" s="60"/>
      <c r="IH4" s="60"/>
      <c r="II4" s="60"/>
      <c r="IJ4" s="60"/>
      <c r="IK4" s="60"/>
      <c r="IL4" s="60"/>
      <c r="IM4" s="60"/>
      <c r="IN4" s="60"/>
      <c r="IO4" s="60"/>
      <c r="IP4" s="60"/>
      <c r="IQ4" s="60"/>
      <c r="IR4" s="60"/>
      <c r="IS4" s="60"/>
      <c r="IT4" s="60"/>
      <c r="IU4" s="60"/>
      <c r="IV4" s="60"/>
    </row>
    <row r="5" spans="1:256">
      <c r="A5" s="61"/>
      <c r="B5" s="65"/>
      <c r="C5" s="63"/>
      <c r="D5" s="63"/>
      <c r="E5" s="63"/>
      <c r="F5" s="63"/>
      <c r="G5" s="63"/>
      <c r="H5" s="63"/>
      <c r="K5" s="64"/>
    </row>
    <row r="6" spans="1:256">
      <c r="A6" s="66"/>
      <c r="B6" s="67" t="s">
        <v>68</v>
      </c>
      <c r="C6" s="63"/>
      <c r="D6" s="63"/>
      <c r="E6" s="63"/>
      <c r="F6" s="63"/>
      <c r="G6" s="63"/>
      <c r="H6" s="63"/>
      <c r="K6" s="64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  <c r="AE6" s="68"/>
      <c r="AF6" s="68"/>
      <c r="AG6" s="68"/>
      <c r="AH6" s="68"/>
      <c r="AI6" s="68"/>
      <c r="AJ6" s="68"/>
      <c r="AK6" s="68"/>
      <c r="AL6" s="68"/>
      <c r="AM6" s="68"/>
      <c r="AN6" s="68"/>
      <c r="AO6" s="68"/>
      <c r="AP6" s="68"/>
      <c r="AQ6" s="68"/>
      <c r="AR6" s="68"/>
      <c r="AS6" s="68"/>
      <c r="AT6" s="68"/>
      <c r="AU6" s="68"/>
      <c r="AV6" s="68"/>
      <c r="AW6" s="68"/>
      <c r="AX6" s="68"/>
      <c r="AY6" s="68"/>
      <c r="AZ6" s="68"/>
      <c r="BA6" s="68"/>
      <c r="BB6" s="68"/>
      <c r="BC6" s="68"/>
      <c r="BD6" s="68"/>
      <c r="BE6" s="68"/>
      <c r="BF6" s="68"/>
      <c r="BG6" s="68"/>
      <c r="BH6" s="68"/>
      <c r="BI6" s="68"/>
      <c r="BJ6" s="68"/>
      <c r="BK6" s="68"/>
      <c r="BL6" s="68"/>
      <c r="BM6" s="68"/>
      <c r="BN6" s="68"/>
      <c r="BO6" s="68"/>
      <c r="BP6" s="68"/>
      <c r="BQ6" s="68"/>
      <c r="BR6" s="68"/>
      <c r="BS6" s="68"/>
      <c r="BT6" s="68"/>
      <c r="BU6" s="68"/>
      <c r="BV6" s="68"/>
      <c r="BW6" s="68"/>
      <c r="BX6" s="68"/>
      <c r="BY6" s="68"/>
      <c r="BZ6" s="68"/>
      <c r="CA6" s="68"/>
      <c r="CB6" s="68"/>
      <c r="CC6" s="68"/>
      <c r="CD6" s="68"/>
      <c r="CE6" s="68"/>
      <c r="CF6" s="68"/>
      <c r="CG6" s="68"/>
      <c r="CH6" s="68"/>
      <c r="CI6" s="68"/>
      <c r="CJ6" s="68"/>
      <c r="CK6" s="68"/>
      <c r="CL6" s="68"/>
      <c r="CM6" s="68"/>
      <c r="CN6" s="68"/>
      <c r="CO6" s="68"/>
      <c r="CP6" s="68"/>
      <c r="CQ6" s="68"/>
      <c r="CR6" s="68"/>
      <c r="CS6" s="68"/>
      <c r="CT6" s="68"/>
      <c r="CU6" s="68"/>
      <c r="CV6" s="68"/>
      <c r="CW6" s="68"/>
      <c r="CX6" s="68"/>
      <c r="CY6" s="68"/>
      <c r="CZ6" s="68"/>
      <c r="DA6" s="68"/>
      <c r="DB6" s="68"/>
      <c r="DC6" s="68"/>
      <c r="DD6" s="68"/>
      <c r="DE6" s="68"/>
      <c r="DF6" s="68"/>
      <c r="DG6" s="68"/>
      <c r="DH6" s="68"/>
      <c r="DI6" s="68"/>
      <c r="DJ6" s="68"/>
      <c r="DK6" s="68"/>
      <c r="DL6" s="68"/>
      <c r="DM6" s="68"/>
      <c r="DN6" s="68"/>
      <c r="DO6" s="68"/>
      <c r="DP6" s="68"/>
      <c r="DQ6" s="68"/>
      <c r="DR6" s="68"/>
      <c r="DS6" s="68"/>
      <c r="DT6" s="68"/>
      <c r="DU6" s="68"/>
      <c r="DV6" s="68"/>
      <c r="DW6" s="68"/>
      <c r="DX6" s="68"/>
      <c r="DY6" s="68"/>
      <c r="DZ6" s="68"/>
      <c r="EA6" s="68"/>
      <c r="EB6" s="68"/>
      <c r="EC6" s="68"/>
      <c r="ED6" s="68"/>
      <c r="EE6" s="68"/>
      <c r="EF6" s="68"/>
      <c r="EG6" s="68"/>
      <c r="EH6" s="68"/>
      <c r="EI6" s="68"/>
      <c r="EJ6" s="68"/>
      <c r="EK6" s="68"/>
      <c r="EL6" s="68"/>
      <c r="EM6" s="68"/>
      <c r="EN6" s="68"/>
      <c r="EO6" s="68"/>
      <c r="EP6" s="68"/>
      <c r="EQ6" s="68"/>
      <c r="ER6" s="68"/>
      <c r="ES6" s="68"/>
      <c r="ET6" s="68"/>
      <c r="EU6" s="68"/>
      <c r="EV6" s="68"/>
      <c r="EW6" s="68"/>
      <c r="EX6" s="68"/>
      <c r="EY6" s="68"/>
      <c r="EZ6" s="68"/>
      <c r="FA6" s="68"/>
      <c r="FB6" s="68"/>
      <c r="FC6" s="68"/>
      <c r="FD6" s="68"/>
      <c r="FE6" s="68"/>
      <c r="FF6" s="68"/>
      <c r="FG6" s="68"/>
      <c r="FH6" s="68"/>
      <c r="FI6" s="68"/>
      <c r="FJ6" s="68"/>
      <c r="FK6" s="68"/>
      <c r="FL6" s="68"/>
      <c r="FM6" s="68"/>
      <c r="FN6" s="68"/>
      <c r="FO6" s="68"/>
      <c r="FP6" s="68"/>
      <c r="FQ6" s="68"/>
      <c r="FR6" s="68"/>
      <c r="FS6" s="68"/>
      <c r="FT6" s="68"/>
      <c r="FU6" s="68"/>
      <c r="FV6" s="68"/>
      <c r="FW6" s="68"/>
      <c r="FX6" s="68"/>
      <c r="FY6" s="68"/>
      <c r="FZ6" s="68"/>
      <c r="GA6" s="68"/>
      <c r="GB6" s="68"/>
      <c r="GC6" s="68"/>
      <c r="GD6" s="68"/>
      <c r="GE6" s="68"/>
      <c r="GF6" s="68"/>
      <c r="GG6" s="68"/>
      <c r="GH6" s="68"/>
      <c r="GI6" s="68"/>
      <c r="GJ6" s="68"/>
      <c r="GK6" s="68"/>
      <c r="GL6" s="68"/>
      <c r="GM6" s="68"/>
      <c r="GN6" s="68"/>
      <c r="GO6" s="68"/>
      <c r="GP6" s="68"/>
      <c r="GQ6" s="68"/>
      <c r="GR6" s="68"/>
      <c r="GS6" s="68"/>
      <c r="GT6" s="68"/>
      <c r="GU6" s="68"/>
      <c r="GV6" s="68"/>
      <c r="GW6" s="68"/>
      <c r="GX6" s="68"/>
      <c r="GY6" s="68"/>
      <c r="GZ6" s="68"/>
      <c r="HA6" s="68"/>
      <c r="HB6" s="68"/>
      <c r="HC6" s="68"/>
      <c r="HD6" s="68"/>
      <c r="HE6" s="68"/>
      <c r="HF6" s="68"/>
      <c r="HG6" s="68"/>
      <c r="HH6" s="68"/>
      <c r="HI6" s="68"/>
      <c r="HJ6" s="68"/>
      <c r="HK6" s="68"/>
      <c r="HL6" s="68"/>
      <c r="HM6" s="68"/>
      <c r="HN6" s="68"/>
      <c r="HO6" s="68"/>
      <c r="HP6" s="68"/>
      <c r="HQ6" s="68"/>
      <c r="HR6" s="68"/>
      <c r="HS6" s="68"/>
      <c r="HT6" s="68"/>
      <c r="HU6" s="68"/>
      <c r="HV6" s="68"/>
      <c r="HW6" s="68"/>
      <c r="HX6" s="68"/>
      <c r="HY6" s="68"/>
      <c r="HZ6" s="68"/>
      <c r="IA6" s="68"/>
      <c r="IB6" s="68"/>
      <c r="IC6" s="68"/>
      <c r="ID6" s="68"/>
      <c r="IE6" s="68"/>
      <c r="IF6" s="68"/>
      <c r="IG6" s="68"/>
      <c r="IH6" s="68"/>
      <c r="II6" s="68"/>
      <c r="IJ6" s="68"/>
      <c r="IK6" s="68"/>
      <c r="IL6" s="68"/>
      <c r="IM6" s="68"/>
      <c r="IN6" s="68"/>
      <c r="IO6" s="68"/>
      <c r="IP6" s="68"/>
      <c r="IQ6" s="68"/>
      <c r="IR6" s="68"/>
      <c r="IS6" s="68"/>
      <c r="IT6" s="68"/>
      <c r="IU6" s="68"/>
      <c r="IV6" s="68"/>
    </row>
    <row r="7" spans="1:256">
      <c r="A7" s="61"/>
      <c r="B7" s="65"/>
      <c r="C7" s="63"/>
      <c r="D7" s="63"/>
      <c r="E7" s="63"/>
      <c r="F7" s="63"/>
      <c r="G7" s="63"/>
      <c r="H7" s="63"/>
      <c r="K7" s="64"/>
    </row>
    <row r="8" spans="1:256">
      <c r="A8" s="61">
        <v>1</v>
      </c>
      <c r="B8" s="65" t="s">
        <v>69</v>
      </c>
      <c r="C8" s="63"/>
      <c r="D8" s="63"/>
      <c r="E8" s="63"/>
      <c r="F8" s="63"/>
      <c r="G8" s="63"/>
      <c r="H8" s="63"/>
      <c r="K8" s="64"/>
    </row>
    <row r="9" spans="1:256">
      <c r="A9" s="61"/>
      <c r="B9" s="65" t="s">
        <v>70</v>
      </c>
      <c r="C9" s="63"/>
      <c r="D9" s="63"/>
      <c r="E9" s="63"/>
      <c r="F9" s="63"/>
      <c r="G9" s="63"/>
      <c r="H9" s="63"/>
      <c r="K9" s="64"/>
    </row>
    <row r="10" spans="1:256">
      <c r="A10" s="61"/>
      <c r="B10" s="65" t="s">
        <v>71</v>
      </c>
      <c r="C10" s="63"/>
      <c r="D10" s="63"/>
      <c r="E10" s="63"/>
      <c r="F10" s="63"/>
      <c r="G10" s="63"/>
      <c r="H10" s="63"/>
      <c r="K10" s="64"/>
    </row>
    <row r="11" spans="1:256">
      <c r="A11" s="61"/>
      <c r="B11" s="65" t="s">
        <v>72</v>
      </c>
      <c r="C11" s="63"/>
      <c r="D11" s="63"/>
      <c r="E11" s="63"/>
      <c r="F11" s="63"/>
      <c r="G11" s="63"/>
      <c r="H11" s="63"/>
      <c r="K11" s="64"/>
    </row>
    <row r="12" spans="1:256">
      <c r="A12" s="61"/>
      <c r="B12" s="65" t="s">
        <v>73</v>
      </c>
      <c r="C12" s="63"/>
      <c r="D12" s="63"/>
      <c r="E12" s="63"/>
      <c r="F12" s="63"/>
      <c r="G12" s="63"/>
      <c r="H12" s="63"/>
      <c r="K12" s="64"/>
    </row>
    <row r="13" spans="1:256">
      <c r="A13" s="61"/>
      <c r="B13" s="65" t="s">
        <v>74</v>
      </c>
      <c r="C13" s="63"/>
      <c r="D13" s="63"/>
      <c r="E13" s="63"/>
      <c r="F13" s="63"/>
      <c r="G13" s="63"/>
      <c r="H13" s="63"/>
      <c r="K13" s="64"/>
    </row>
    <row r="14" spans="1:256">
      <c r="A14" s="61"/>
      <c r="B14" s="65"/>
      <c r="C14" s="63"/>
      <c r="D14" s="63"/>
      <c r="E14" s="63"/>
      <c r="F14" s="63"/>
      <c r="G14" s="63"/>
      <c r="H14" s="63"/>
      <c r="K14" s="64"/>
    </row>
    <row r="15" spans="1:256">
      <c r="A15" s="61">
        <v>2</v>
      </c>
      <c r="B15" s="65" t="s">
        <v>75</v>
      </c>
      <c r="C15" s="63"/>
      <c r="D15" s="63"/>
      <c r="E15" s="63"/>
      <c r="F15" s="63"/>
      <c r="G15" s="63"/>
      <c r="H15" s="63"/>
      <c r="K15" s="64"/>
    </row>
    <row r="16" spans="1:256">
      <c r="A16" s="61"/>
      <c r="B16" s="65" t="s">
        <v>76</v>
      </c>
      <c r="C16" s="63"/>
      <c r="D16" s="63"/>
      <c r="E16" s="63"/>
      <c r="F16" s="63"/>
      <c r="G16" s="63"/>
      <c r="H16" s="63"/>
      <c r="K16" s="64"/>
    </row>
    <row r="17" spans="1:11">
      <c r="A17" s="61"/>
      <c r="B17" s="65" t="s">
        <v>77</v>
      </c>
      <c r="C17" s="63"/>
      <c r="D17" s="63"/>
      <c r="E17" s="63"/>
      <c r="F17" s="63"/>
      <c r="G17" s="63"/>
      <c r="H17" s="63"/>
      <c r="K17" s="64"/>
    </row>
    <row r="18" spans="1:11">
      <c r="A18" s="61"/>
      <c r="B18" s="65"/>
      <c r="C18" s="63"/>
      <c r="D18" s="63"/>
      <c r="E18" s="63"/>
      <c r="F18" s="63"/>
      <c r="G18" s="63"/>
      <c r="H18" s="63"/>
      <c r="K18" s="64"/>
    </row>
    <row r="19" spans="1:11">
      <c r="A19" s="61">
        <v>3</v>
      </c>
      <c r="B19" s="65" t="s">
        <v>78</v>
      </c>
      <c r="C19" s="63"/>
      <c r="D19" s="63"/>
      <c r="E19" s="63"/>
      <c r="F19" s="63"/>
      <c r="G19" s="63"/>
      <c r="H19" s="63"/>
      <c r="K19" s="64"/>
    </row>
    <row r="20" spans="1:11">
      <c r="A20" s="61"/>
      <c r="B20" s="65" t="s">
        <v>79</v>
      </c>
      <c r="C20" s="63"/>
      <c r="D20" s="63"/>
      <c r="E20" s="63"/>
      <c r="F20" s="63"/>
      <c r="G20" s="63"/>
      <c r="H20" s="63"/>
      <c r="K20" s="64"/>
    </row>
    <row r="21" spans="1:11">
      <c r="A21" s="61"/>
      <c r="B21" s="65" t="s">
        <v>80</v>
      </c>
      <c r="C21" s="63"/>
      <c r="D21" s="63"/>
      <c r="E21" s="63"/>
      <c r="F21" s="63"/>
      <c r="G21" s="63"/>
      <c r="H21" s="63"/>
      <c r="K21" s="64"/>
    </row>
    <row r="22" spans="1:11">
      <c r="A22" s="61"/>
      <c r="B22" s="65"/>
      <c r="C22" s="63"/>
      <c r="D22" s="63"/>
      <c r="E22" s="63"/>
      <c r="F22" s="63"/>
      <c r="G22" s="63"/>
      <c r="H22" s="63"/>
      <c r="K22" s="64"/>
    </row>
    <row r="23" spans="1:11">
      <c r="A23" s="61">
        <v>4</v>
      </c>
      <c r="B23" s="65" t="s">
        <v>81</v>
      </c>
      <c r="C23" s="63"/>
      <c r="D23" s="63"/>
      <c r="E23" s="63"/>
      <c r="F23" s="63"/>
      <c r="G23" s="63"/>
      <c r="H23" s="63"/>
      <c r="K23" s="64"/>
    </row>
    <row r="24" spans="1:11">
      <c r="A24" s="61"/>
      <c r="B24" s="65" t="s">
        <v>82</v>
      </c>
      <c r="C24" s="63"/>
      <c r="D24" s="63"/>
      <c r="E24" s="63"/>
      <c r="F24" s="63"/>
      <c r="G24" s="63"/>
      <c r="H24" s="63"/>
      <c r="K24" s="64"/>
    </row>
    <row r="25" spans="1:11">
      <c r="A25" s="61"/>
      <c r="B25" s="65" t="s">
        <v>83</v>
      </c>
      <c r="C25" s="63"/>
      <c r="D25" s="63"/>
      <c r="E25" s="63"/>
      <c r="F25" s="63"/>
      <c r="G25" s="63"/>
      <c r="H25" s="63"/>
      <c r="K25" s="64"/>
    </row>
    <row r="26" spans="1:11">
      <c r="A26" s="61"/>
      <c r="B26" s="65"/>
      <c r="C26" s="63"/>
      <c r="D26" s="63"/>
      <c r="E26" s="63"/>
      <c r="F26" s="63"/>
      <c r="G26" s="63"/>
      <c r="H26" s="63"/>
      <c r="K26" s="64"/>
    </row>
    <row r="27" spans="1:11">
      <c r="A27" s="61">
        <v>5</v>
      </c>
      <c r="B27" s="65" t="s">
        <v>84</v>
      </c>
      <c r="C27" s="63"/>
      <c r="D27" s="63"/>
      <c r="E27" s="63"/>
      <c r="F27" s="63"/>
      <c r="G27" s="63"/>
      <c r="H27" s="63"/>
      <c r="K27" s="64"/>
    </row>
    <row r="28" spans="1:11">
      <c r="A28" s="61"/>
      <c r="B28" s="65" t="s">
        <v>85</v>
      </c>
      <c r="C28" s="63"/>
      <c r="D28" s="63"/>
      <c r="E28" s="63"/>
      <c r="F28" s="63"/>
      <c r="G28" s="63"/>
      <c r="H28" s="63"/>
      <c r="K28" s="64"/>
    </row>
    <row r="29" spans="1:11">
      <c r="A29" s="61"/>
      <c r="B29" s="65" t="s">
        <v>86</v>
      </c>
      <c r="C29" s="63"/>
      <c r="D29" s="63"/>
      <c r="E29" s="63"/>
      <c r="F29" s="63"/>
      <c r="G29" s="63"/>
      <c r="H29" s="63"/>
      <c r="K29" s="64"/>
    </row>
    <row r="30" spans="1:11">
      <c r="A30" s="61"/>
      <c r="B30" s="65"/>
      <c r="C30" s="63"/>
      <c r="D30" s="63"/>
      <c r="E30" s="63"/>
      <c r="F30" s="63"/>
      <c r="G30" s="63"/>
      <c r="H30" s="63"/>
      <c r="K30" s="64"/>
    </row>
    <row r="31" spans="1:11">
      <c r="A31" s="61">
        <v>6</v>
      </c>
      <c r="B31" s="65" t="s">
        <v>87</v>
      </c>
      <c r="C31" s="63"/>
      <c r="D31" s="63"/>
      <c r="E31" s="63"/>
      <c r="F31" s="63"/>
      <c r="G31" s="63"/>
      <c r="H31" s="63"/>
      <c r="K31" s="64"/>
    </row>
    <row r="32" spans="1:11">
      <c r="A32" s="61"/>
      <c r="B32" s="65" t="s">
        <v>88</v>
      </c>
      <c r="C32" s="63"/>
      <c r="D32" s="63"/>
      <c r="E32" s="63"/>
      <c r="F32" s="63"/>
      <c r="G32" s="63"/>
      <c r="H32" s="63"/>
      <c r="K32" s="64"/>
    </row>
    <row r="33" spans="1:11">
      <c r="A33" s="61"/>
      <c r="B33" s="65" t="s">
        <v>89</v>
      </c>
      <c r="C33" s="63"/>
      <c r="D33" s="63"/>
      <c r="E33" s="63"/>
      <c r="F33" s="63"/>
      <c r="G33" s="63"/>
      <c r="H33" s="63"/>
      <c r="K33" s="64"/>
    </row>
    <row r="34" spans="1:11">
      <c r="A34" s="61"/>
      <c r="B34" s="65"/>
      <c r="C34" s="63"/>
      <c r="D34" s="63"/>
      <c r="E34" s="63"/>
      <c r="F34" s="63"/>
      <c r="G34" s="63"/>
      <c r="H34" s="63"/>
      <c r="K34" s="64"/>
    </row>
    <row r="35" spans="1:11">
      <c r="A35" s="61">
        <v>7</v>
      </c>
      <c r="B35" s="65" t="s">
        <v>90</v>
      </c>
      <c r="C35" s="63"/>
      <c r="D35" s="63"/>
      <c r="E35" s="63"/>
      <c r="F35" s="63"/>
      <c r="G35" s="63"/>
      <c r="H35" s="63"/>
      <c r="K35" s="64"/>
    </row>
    <row r="36" spans="1:11">
      <c r="A36" s="61"/>
      <c r="B36" s="65"/>
      <c r="C36" s="63"/>
      <c r="D36" s="63"/>
      <c r="E36" s="63"/>
      <c r="F36" s="63"/>
      <c r="G36" s="63"/>
      <c r="H36" s="63"/>
      <c r="K36" s="64"/>
    </row>
    <row r="37" spans="1:11">
      <c r="A37" s="61">
        <v>8</v>
      </c>
      <c r="B37" s="65" t="s">
        <v>91</v>
      </c>
      <c r="C37" s="63"/>
      <c r="D37" s="63"/>
      <c r="E37" s="63"/>
      <c r="F37" s="63"/>
      <c r="G37" s="63"/>
      <c r="H37" s="63"/>
      <c r="K37" s="64"/>
    </row>
    <row r="38" spans="1:11">
      <c r="A38" s="61"/>
      <c r="B38" s="65" t="s">
        <v>92</v>
      </c>
      <c r="C38" s="63"/>
      <c r="D38" s="63"/>
      <c r="E38" s="63"/>
      <c r="F38" s="63"/>
      <c r="G38" s="63"/>
      <c r="H38" s="63"/>
      <c r="K38" s="64"/>
    </row>
    <row r="39" spans="1:11">
      <c r="A39" s="61"/>
      <c r="B39" s="65"/>
      <c r="C39" s="63"/>
      <c r="D39" s="63"/>
      <c r="E39" s="63"/>
      <c r="F39" s="63"/>
      <c r="G39" s="63"/>
      <c r="H39" s="63"/>
      <c r="K39" s="64"/>
    </row>
    <row r="40" spans="1:11">
      <c r="A40" s="61">
        <v>9</v>
      </c>
      <c r="B40" s="65" t="s">
        <v>93</v>
      </c>
      <c r="C40" s="63"/>
      <c r="D40" s="63"/>
      <c r="E40" s="63"/>
      <c r="F40" s="63"/>
      <c r="G40" s="63"/>
      <c r="H40" s="63"/>
      <c r="K40" s="64"/>
    </row>
    <row r="41" spans="1:11">
      <c r="A41" s="61"/>
      <c r="B41" s="65" t="s">
        <v>94</v>
      </c>
      <c r="C41" s="63"/>
      <c r="D41" s="63"/>
      <c r="E41" s="63"/>
      <c r="F41" s="63"/>
      <c r="G41" s="63"/>
      <c r="H41" s="63"/>
      <c r="K41" s="64"/>
    </row>
    <row r="42" spans="1:11">
      <c r="A42" s="61"/>
      <c r="B42" s="65" t="s">
        <v>95</v>
      </c>
      <c r="C42" s="63"/>
      <c r="D42" s="63"/>
      <c r="E42" s="63"/>
      <c r="F42" s="63"/>
      <c r="G42" s="63"/>
      <c r="H42" s="63"/>
      <c r="K42" s="64"/>
    </row>
    <row r="43" spans="1:11">
      <c r="A43" s="61"/>
      <c r="B43" s="65"/>
      <c r="C43" s="63"/>
      <c r="D43" s="63"/>
      <c r="E43" s="63"/>
      <c r="F43" s="63"/>
      <c r="G43" s="63"/>
      <c r="H43" s="63"/>
      <c r="K43" s="64"/>
    </row>
    <row r="44" spans="1:11">
      <c r="A44" s="61">
        <v>10</v>
      </c>
      <c r="B44" s="65" t="s">
        <v>96</v>
      </c>
      <c r="C44" s="63"/>
      <c r="D44" s="63"/>
      <c r="E44" s="63"/>
      <c r="F44" s="63"/>
      <c r="G44" s="63"/>
      <c r="H44" s="63"/>
      <c r="K44" s="64"/>
    </row>
    <row r="45" spans="1:11">
      <c r="A45" s="61"/>
      <c r="B45" s="65"/>
      <c r="C45" s="63"/>
      <c r="D45" s="63"/>
      <c r="E45" s="63"/>
      <c r="F45" s="63"/>
      <c r="G45" s="63"/>
      <c r="H45" s="63"/>
      <c r="K45" s="64"/>
    </row>
    <row r="46" spans="1:11">
      <c r="A46" s="61">
        <v>11</v>
      </c>
      <c r="B46" s="65" t="s">
        <v>97</v>
      </c>
      <c r="C46" s="63"/>
      <c r="D46" s="63"/>
      <c r="E46" s="63"/>
      <c r="F46" s="63"/>
      <c r="G46" s="63"/>
      <c r="H46" s="63"/>
      <c r="K46" s="64"/>
    </row>
    <row r="47" spans="1:11">
      <c r="A47" s="61"/>
      <c r="B47" s="65"/>
      <c r="C47" s="63"/>
      <c r="D47" s="63"/>
      <c r="E47" s="63"/>
      <c r="F47" s="63"/>
      <c r="G47" s="63"/>
      <c r="H47" s="63"/>
      <c r="K47" s="64"/>
    </row>
    <row r="48" spans="1:11">
      <c r="A48" s="56"/>
      <c r="B48" s="57"/>
      <c r="C48" s="58"/>
      <c r="D48" s="58"/>
      <c r="E48" s="58"/>
      <c r="F48" s="58"/>
      <c r="G48" s="58"/>
      <c r="H48" s="58"/>
      <c r="I48" s="58"/>
      <c r="J48" s="58"/>
      <c r="K48" s="59"/>
    </row>
    <row r="49" spans="1:11">
      <c r="A49" s="61"/>
      <c r="B49" s="65"/>
      <c r="C49" s="63"/>
      <c r="D49" s="63"/>
      <c r="E49" s="63"/>
      <c r="F49" s="63"/>
      <c r="G49" s="63"/>
      <c r="H49" s="63"/>
      <c r="K49" s="64"/>
    </row>
    <row r="50" spans="1:11">
      <c r="A50" s="61"/>
      <c r="B50" s="65"/>
      <c r="C50" s="63"/>
      <c r="D50" s="63"/>
      <c r="E50" s="63"/>
      <c r="F50" s="63"/>
      <c r="G50" s="63"/>
      <c r="H50" s="63"/>
      <c r="K50" s="64"/>
    </row>
    <row r="51" spans="1:11">
      <c r="A51" s="61"/>
      <c r="B51" s="67" t="s">
        <v>98</v>
      </c>
      <c r="C51" s="65"/>
      <c r="D51" s="69"/>
      <c r="E51" s="69"/>
      <c r="F51" s="69"/>
      <c r="G51" s="69"/>
      <c r="H51" s="63"/>
      <c r="K51" s="64"/>
    </row>
    <row r="52" spans="1:11">
      <c r="A52" s="61"/>
      <c r="B52" s="67"/>
      <c r="C52" s="65"/>
      <c r="D52" s="69"/>
      <c r="E52" s="69"/>
      <c r="F52" s="69"/>
      <c r="G52" s="69"/>
      <c r="H52" s="63"/>
      <c r="K52" s="64"/>
    </row>
    <row r="53" spans="1:11">
      <c r="A53" s="61"/>
      <c r="B53" s="67" t="s">
        <v>99</v>
      </c>
      <c r="C53" s="65"/>
      <c r="D53" s="69"/>
      <c r="E53" s="69" t="s">
        <v>100</v>
      </c>
      <c r="F53" s="69"/>
      <c r="G53" s="69"/>
      <c r="H53" s="63"/>
      <c r="K53" s="64"/>
    </row>
    <row r="54" spans="1:11">
      <c r="A54" s="61"/>
      <c r="B54" s="67"/>
      <c r="C54" s="65"/>
      <c r="D54" s="69"/>
      <c r="E54" s="69"/>
      <c r="F54" s="69"/>
      <c r="G54" s="69"/>
      <c r="H54" s="63"/>
      <c r="K54" s="64"/>
    </row>
    <row r="55" spans="1:11">
      <c r="A55" s="61"/>
      <c r="B55" s="67" t="s">
        <v>101</v>
      </c>
      <c r="C55" s="65"/>
      <c r="D55" s="69"/>
      <c r="E55" s="69" t="s">
        <v>524</v>
      </c>
      <c r="F55" s="69"/>
      <c r="G55" s="69"/>
      <c r="H55" s="63"/>
      <c r="K55" s="64"/>
    </row>
    <row r="56" spans="1:11">
      <c r="A56" s="61"/>
      <c r="B56" s="65"/>
      <c r="C56" s="65"/>
      <c r="D56" s="69"/>
      <c r="E56" s="69"/>
      <c r="F56" s="69"/>
      <c r="G56" s="69"/>
      <c r="H56" s="63"/>
      <c r="K56" s="64"/>
    </row>
    <row r="57" spans="1:11">
      <c r="A57" s="61"/>
      <c r="B57" s="67" t="s">
        <v>102</v>
      </c>
      <c r="C57" s="65"/>
      <c r="D57" s="69"/>
      <c r="E57" s="69" t="s">
        <v>629</v>
      </c>
      <c r="G57" s="69"/>
      <c r="H57" s="63"/>
      <c r="K57" s="64"/>
    </row>
    <row r="58" spans="1:11">
      <c r="A58" s="61"/>
      <c r="G58" s="69"/>
      <c r="H58" s="63"/>
      <c r="K58" s="64"/>
    </row>
    <row r="59" spans="1:11">
      <c r="A59" s="61"/>
      <c r="B59" s="67" t="s">
        <v>104</v>
      </c>
      <c r="C59" s="65"/>
      <c r="D59" s="69"/>
      <c r="E59" s="69" t="s">
        <v>622</v>
      </c>
      <c r="F59" s="69"/>
      <c r="G59" s="69"/>
      <c r="H59" s="63"/>
      <c r="K59" s="64"/>
    </row>
    <row r="60" spans="1:11">
      <c r="A60" s="61"/>
      <c r="B60" s="67"/>
      <c r="C60" s="65"/>
      <c r="D60" s="69"/>
      <c r="E60" s="69"/>
      <c r="F60" s="69"/>
      <c r="G60" s="69"/>
      <c r="H60" s="63"/>
      <c r="K60" s="64"/>
    </row>
    <row r="61" spans="1:11">
      <c r="A61" s="61"/>
      <c r="B61" s="67" t="s">
        <v>525</v>
      </c>
      <c r="C61" s="65"/>
      <c r="D61" s="69"/>
      <c r="E61" s="60" t="s">
        <v>623</v>
      </c>
      <c r="F61" s="69"/>
      <c r="G61" s="69"/>
      <c r="H61" s="63"/>
      <c r="K61" s="64"/>
    </row>
    <row r="62" spans="1:11">
      <c r="A62" s="61"/>
      <c r="B62" s="67"/>
      <c r="C62" s="65"/>
      <c r="D62" s="69"/>
      <c r="E62" s="69"/>
      <c r="F62" s="69"/>
      <c r="G62" s="69"/>
      <c r="H62" s="63"/>
      <c r="K62" s="64"/>
    </row>
    <row r="63" spans="1:11">
      <c r="A63" s="61"/>
      <c r="B63" s="67" t="s">
        <v>526</v>
      </c>
      <c r="E63" s="69" t="s">
        <v>636</v>
      </c>
      <c r="G63" s="69"/>
      <c r="H63" s="63"/>
      <c r="K63" s="64"/>
    </row>
    <row r="64" spans="1:11">
      <c r="A64" s="61"/>
      <c r="B64" s="67"/>
      <c r="C64" s="65"/>
      <c r="D64" s="69"/>
      <c r="E64" s="69"/>
      <c r="F64" s="69"/>
      <c r="G64" s="69"/>
      <c r="H64" s="63"/>
      <c r="K64" s="64"/>
    </row>
    <row r="65" spans="1:11">
      <c r="A65" s="61"/>
      <c r="B65" s="67" t="s">
        <v>637</v>
      </c>
      <c r="E65" s="69" t="s">
        <v>105</v>
      </c>
      <c r="G65" s="69"/>
      <c r="H65" s="63"/>
      <c r="K65" s="64"/>
    </row>
    <row r="66" spans="1:11">
      <c r="A66" s="61"/>
      <c r="G66" s="69"/>
      <c r="H66" s="63"/>
      <c r="K66" s="64"/>
    </row>
    <row r="67" spans="1:11">
      <c r="A67" s="61"/>
      <c r="B67" s="67"/>
      <c r="F67" s="69"/>
      <c r="G67" s="69"/>
      <c r="H67" s="63"/>
      <c r="K67" s="64"/>
    </row>
    <row r="68" spans="1:11">
      <c r="A68" s="61"/>
      <c r="B68" s="67"/>
      <c r="C68" s="65"/>
      <c r="D68" s="69"/>
      <c r="E68" s="69"/>
      <c r="F68" s="69"/>
      <c r="G68" s="69"/>
      <c r="H68" s="63"/>
      <c r="K68" s="64"/>
    </row>
    <row r="69" spans="1:11">
      <c r="A69" s="61"/>
      <c r="B69" s="67"/>
      <c r="C69" s="65"/>
      <c r="D69" s="69"/>
      <c r="F69" s="69"/>
      <c r="G69" s="69"/>
      <c r="H69" s="63"/>
      <c r="K69" s="64"/>
    </row>
    <row r="70" spans="1:11">
      <c r="A70" s="61"/>
      <c r="B70" s="67"/>
      <c r="C70" s="65"/>
      <c r="D70" s="69"/>
      <c r="E70" s="69"/>
      <c r="F70" s="69"/>
      <c r="G70" s="69"/>
      <c r="H70" s="63"/>
      <c r="K70" s="64"/>
    </row>
    <row r="71" spans="1:11">
      <c r="A71" s="61"/>
      <c r="F71" s="69"/>
      <c r="G71" s="69"/>
      <c r="H71" s="63"/>
      <c r="K71" s="64"/>
    </row>
    <row r="72" spans="1:11">
      <c r="A72" s="61"/>
      <c r="B72" s="67"/>
      <c r="C72" s="65"/>
      <c r="D72" s="69"/>
      <c r="E72" s="69"/>
      <c r="F72" s="69"/>
      <c r="G72" s="69"/>
      <c r="H72" s="63"/>
      <c r="K72" s="64"/>
    </row>
    <row r="73" spans="1:11">
      <c r="A73" s="61"/>
      <c r="B73" s="67"/>
      <c r="C73" s="65"/>
      <c r="D73" s="69"/>
      <c r="E73" s="69"/>
      <c r="F73" s="69"/>
      <c r="G73" s="69"/>
      <c r="H73" s="63"/>
      <c r="K73" s="64"/>
    </row>
    <row r="74" spans="1:11">
      <c r="A74" s="61"/>
      <c r="B74" s="67"/>
      <c r="C74" s="65"/>
      <c r="D74" s="69"/>
      <c r="E74" s="69"/>
      <c r="F74" s="69"/>
      <c r="G74" s="69"/>
      <c r="H74" s="63"/>
      <c r="K74" s="64"/>
    </row>
    <row r="75" spans="1:11">
      <c r="A75" s="61"/>
      <c r="B75" s="67"/>
      <c r="C75" s="65"/>
      <c r="D75" s="69"/>
      <c r="E75" s="69"/>
      <c r="F75" s="69"/>
      <c r="G75" s="69"/>
      <c r="H75" s="63"/>
      <c r="K75" s="64"/>
    </row>
    <row r="76" spans="1:11">
      <c r="A76" s="61"/>
      <c r="B76" s="67"/>
      <c r="C76" s="65"/>
      <c r="D76" s="69"/>
      <c r="E76" s="69"/>
      <c r="F76" s="69"/>
      <c r="G76" s="69"/>
      <c r="H76" s="63"/>
      <c r="K76" s="64"/>
    </row>
    <row r="77" spans="1:11">
      <c r="A77" s="61"/>
      <c r="G77" s="69"/>
      <c r="H77" s="63"/>
      <c r="K77" s="64"/>
    </row>
    <row r="78" spans="1:11">
      <c r="A78" s="61"/>
      <c r="C78" s="65"/>
      <c r="D78" s="69"/>
      <c r="E78" s="70"/>
      <c r="F78" s="69"/>
      <c r="G78" s="69"/>
      <c r="H78" s="63"/>
      <c r="K78" s="64"/>
    </row>
    <row r="79" spans="1:11">
      <c r="A79" s="61"/>
      <c r="B79" s="65"/>
      <c r="C79" s="65"/>
      <c r="D79" s="69"/>
      <c r="E79" s="69"/>
      <c r="F79" s="69"/>
      <c r="G79" s="69"/>
      <c r="H79" s="63"/>
      <c r="K79" s="64"/>
    </row>
    <row r="80" spans="1:11">
      <c r="A80" s="61"/>
      <c r="B80" s="67"/>
      <c r="C80" s="65"/>
      <c r="D80" s="69"/>
      <c r="E80" s="69"/>
      <c r="F80" s="69"/>
      <c r="G80" s="69"/>
      <c r="H80" s="63"/>
      <c r="K80" s="64"/>
    </row>
    <row r="81" spans="1:256">
      <c r="A81" s="61"/>
      <c r="B81" s="65"/>
      <c r="C81" s="63"/>
      <c r="D81" s="63"/>
      <c r="E81" s="63"/>
      <c r="F81" s="63"/>
      <c r="G81" s="63"/>
      <c r="H81" s="63"/>
      <c r="K81" s="64"/>
    </row>
    <row r="82" spans="1:256">
      <c r="A82" s="61"/>
      <c r="B82" s="65"/>
      <c r="C82" s="63"/>
      <c r="D82" s="63"/>
      <c r="E82" s="63"/>
      <c r="F82" s="63"/>
      <c r="G82" s="63"/>
      <c r="H82" s="63"/>
      <c r="K82" s="64"/>
    </row>
    <row r="83" spans="1:256">
      <c r="A83" s="71"/>
      <c r="B83" s="72"/>
      <c r="C83" s="73"/>
      <c r="D83" s="73"/>
      <c r="E83" s="73"/>
      <c r="F83" s="73"/>
      <c r="G83" s="73"/>
      <c r="H83" s="73"/>
      <c r="I83" s="73"/>
      <c r="J83" s="73"/>
      <c r="K83" s="74"/>
    </row>
    <row r="84" spans="1:256" ht="26.4" customHeight="1">
      <c r="A84" s="75" t="s">
        <v>0</v>
      </c>
      <c r="B84" s="458" t="s">
        <v>1</v>
      </c>
      <c r="C84" s="459"/>
      <c r="D84" s="459"/>
      <c r="E84" s="459"/>
      <c r="F84" s="459"/>
      <c r="G84" s="459"/>
      <c r="H84" s="459"/>
      <c r="I84" s="459"/>
      <c r="J84" s="460"/>
      <c r="K84" s="76" t="s">
        <v>25</v>
      </c>
      <c r="L84" s="77"/>
      <c r="M84" s="77"/>
      <c r="N84" s="77"/>
      <c r="O84" s="77"/>
      <c r="P84" s="77"/>
      <c r="Q84" s="77"/>
      <c r="R84" s="77"/>
      <c r="S84" s="77"/>
      <c r="T84" s="77"/>
      <c r="U84" s="77"/>
      <c r="V84" s="77"/>
      <c r="W84" s="77"/>
      <c r="X84" s="77"/>
      <c r="Y84" s="77"/>
      <c r="Z84" s="77"/>
      <c r="AA84" s="77"/>
      <c r="AB84" s="77"/>
      <c r="AC84" s="77"/>
      <c r="AD84" s="77"/>
      <c r="AE84" s="77"/>
      <c r="AF84" s="77"/>
      <c r="AG84" s="77"/>
      <c r="AH84" s="77"/>
      <c r="AI84" s="77"/>
      <c r="AJ84" s="77"/>
      <c r="AK84" s="77"/>
      <c r="AL84" s="77"/>
      <c r="AM84" s="77"/>
      <c r="AN84" s="77"/>
      <c r="AO84" s="77"/>
      <c r="AP84" s="77"/>
      <c r="AQ84" s="77"/>
      <c r="AR84" s="77"/>
      <c r="AS84" s="77"/>
      <c r="AT84" s="77"/>
      <c r="AU84" s="77"/>
      <c r="AV84" s="77"/>
      <c r="AW84" s="77"/>
      <c r="AX84" s="77"/>
      <c r="AY84" s="77"/>
      <c r="AZ84" s="77"/>
      <c r="BA84" s="77"/>
      <c r="BB84" s="77"/>
      <c r="BC84" s="77"/>
      <c r="BD84" s="77"/>
      <c r="BE84" s="77"/>
      <c r="BF84" s="77"/>
      <c r="BG84" s="77"/>
      <c r="BH84" s="77"/>
      <c r="BI84" s="77"/>
      <c r="BJ84" s="77"/>
      <c r="BK84" s="77"/>
      <c r="BL84" s="77"/>
      <c r="BM84" s="77"/>
      <c r="BN84" s="77"/>
      <c r="BO84" s="77"/>
      <c r="BP84" s="77"/>
      <c r="BQ84" s="77"/>
      <c r="BR84" s="77"/>
      <c r="BS84" s="77"/>
      <c r="BT84" s="77"/>
      <c r="BU84" s="77"/>
      <c r="BV84" s="77"/>
      <c r="BW84" s="77"/>
      <c r="BX84" s="77"/>
      <c r="BY84" s="77"/>
      <c r="BZ84" s="77"/>
      <c r="CA84" s="77"/>
      <c r="CB84" s="77"/>
      <c r="CC84" s="77"/>
      <c r="CD84" s="77"/>
      <c r="CE84" s="77"/>
      <c r="CF84" s="77"/>
      <c r="CG84" s="77"/>
      <c r="CH84" s="77"/>
      <c r="CI84" s="77"/>
      <c r="CJ84" s="77"/>
      <c r="CK84" s="77"/>
      <c r="CL84" s="77"/>
      <c r="CM84" s="77"/>
      <c r="CN84" s="77"/>
      <c r="CO84" s="77"/>
      <c r="CP84" s="77"/>
      <c r="CQ84" s="77"/>
      <c r="CR84" s="77"/>
      <c r="CS84" s="77"/>
      <c r="CT84" s="77"/>
      <c r="CU84" s="77"/>
      <c r="CV84" s="77"/>
      <c r="CW84" s="77"/>
      <c r="CX84" s="77"/>
      <c r="CY84" s="77"/>
      <c r="CZ84" s="77"/>
      <c r="DA84" s="77"/>
      <c r="DB84" s="77"/>
      <c r="DC84" s="77"/>
      <c r="DD84" s="77"/>
      <c r="DE84" s="77"/>
      <c r="DF84" s="77"/>
      <c r="DG84" s="77"/>
      <c r="DH84" s="77"/>
      <c r="DI84" s="77"/>
      <c r="DJ84" s="77"/>
      <c r="DK84" s="77"/>
      <c r="DL84" s="77"/>
      <c r="DM84" s="77"/>
      <c r="DN84" s="77"/>
      <c r="DO84" s="77"/>
      <c r="DP84" s="77"/>
      <c r="DQ84" s="77"/>
      <c r="DR84" s="77"/>
      <c r="DS84" s="77"/>
      <c r="DT84" s="77"/>
      <c r="DU84" s="77"/>
      <c r="DV84" s="77"/>
      <c r="DW84" s="77"/>
      <c r="DX84" s="77"/>
      <c r="DY84" s="77"/>
      <c r="DZ84" s="77"/>
      <c r="EA84" s="77"/>
      <c r="EB84" s="77"/>
      <c r="EC84" s="77"/>
      <c r="ED84" s="77"/>
      <c r="EE84" s="77"/>
      <c r="EF84" s="77"/>
      <c r="EG84" s="77"/>
      <c r="EH84" s="77"/>
      <c r="EI84" s="77"/>
      <c r="EJ84" s="77"/>
      <c r="EK84" s="77"/>
      <c r="EL84" s="77"/>
      <c r="EM84" s="77"/>
      <c r="EN84" s="77"/>
      <c r="EO84" s="77"/>
      <c r="EP84" s="77"/>
      <c r="EQ84" s="77"/>
      <c r="ER84" s="77"/>
      <c r="ES84" s="77"/>
      <c r="ET84" s="77"/>
      <c r="EU84" s="77"/>
      <c r="EV84" s="77"/>
      <c r="EW84" s="77"/>
      <c r="EX84" s="77"/>
      <c r="EY84" s="77"/>
      <c r="EZ84" s="77"/>
      <c r="FA84" s="77"/>
      <c r="FB84" s="77"/>
      <c r="FC84" s="77"/>
      <c r="FD84" s="77"/>
      <c r="FE84" s="77"/>
      <c r="FF84" s="77"/>
      <c r="FG84" s="77"/>
      <c r="FH84" s="77"/>
      <c r="FI84" s="77"/>
      <c r="FJ84" s="77"/>
      <c r="FK84" s="77"/>
      <c r="FL84" s="77"/>
      <c r="FM84" s="77"/>
      <c r="FN84" s="77"/>
      <c r="FO84" s="77"/>
      <c r="FP84" s="77"/>
      <c r="FQ84" s="77"/>
      <c r="FR84" s="77"/>
      <c r="FS84" s="77"/>
      <c r="FT84" s="77"/>
      <c r="FU84" s="77"/>
      <c r="FV84" s="77"/>
      <c r="FW84" s="77"/>
      <c r="FX84" s="77"/>
      <c r="FY84" s="77"/>
      <c r="FZ84" s="77"/>
      <c r="GA84" s="77"/>
      <c r="GB84" s="77"/>
      <c r="GC84" s="77"/>
      <c r="GD84" s="77"/>
      <c r="GE84" s="77"/>
      <c r="GF84" s="77"/>
      <c r="GG84" s="77"/>
      <c r="GH84" s="77"/>
      <c r="GI84" s="77"/>
      <c r="GJ84" s="77"/>
      <c r="GK84" s="77"/>
      <c r="GL84" s="77"/>
      <c r="GM84" s="77"/>
      <c r="GN84" s="77"/>
      <c r="GO84" s="77"/>
      <c r="GP84" s="77"/>
      <c r="GQ84" s="77"/>
      <c r="GR84" s="77"/>
      <c r="GS84" s="77"/>
      <c r="GT84" s="77"/>
      <c r="GU84" s="77"/>
      <c r="GV84" s="77"/>
      <c r="GW84" s="77"/>
      <c r="GX84" s="77"/>
      <c r="GY84" s="77"/>
      <c r="GZ84" s="77"/>
      <c r="HA84" s="77"/>
      <c r="HB84" s="77"/>
      <c r="HC84" s="77"/>
      <c r="HD84" s="77"/>
      <c r="HE84" s="77"/>
      <c r="HF84" s="77"/>
      <c r="HG84" s="77"/>
      <c r="HH84" s="77"/>
      <c r="HI84" s="77"/>
      <c r="HJ84" s="77"/>
      <c r="HK84" s="77"/>
      <c r="HL84" s="77"/>
      <c r="HM84" s="77"/>
      <c r="HN84" s="77"/>
      <c r="HO84" s="77"/>
      <c r="HP84" s="77"/>
      <c r="HQ84" s="77"/>
      <c r="HR84" s="77"/>
      <c r="HS84" s="77"/>
      <c r="HT84" s="77"/>
      <c r="HU84" s="77"/>
      <c r="HV84" s="77"/>
      <c r="HW84" s="77"/>
      <c r="HX84" s="77"/>
      <c r="HY84" s="77"/>
      <c r="HZ84" s="77"/>
      <c r="IA84" s="77"/>
      <c r="IB84" s="77"/>
      <c r="IC84" s="77"/>
      <c r="ID84" s="77"/>
      <c r="IE84" s="77"/>
      <c r="IF84" s="77"/>
      <c r="IG84" s="77"/>
      <c r="IH84" s="77"/>
      <c r="II84" s="77"/>
      <c r="IJ84" s="77"/>
      <c r="IK84" s="77"/>
      <c r="IL84" s="77"/>
      <c r="IM84" s="77"/>
      <c r="IN84" s="77"/>
      <c r="IO84" s="77"/>
      <c r="IP84" s="77"/>
      <c r="IQ84" s="77"/>
      <c r="IR84" s="77"/>
      <c r="IS84" s="77"/>
      <c r="IT84" s="77"/>
      <c r="IU84" s="77"/>
      <c r="IV84" s="77"/>
    </row>
    <row r="85" spans="1:256">
      <c r="A85" s="78"/>
      <c r="B85" s="79"/>
      <c r="C85" s="63"/>
      <c r="D85" s="63"/>
      <c r="E85" s="63"/>
      <c r="F85" s="63"/>
      <c r="G85" s="63"/>
      <c r="H85" s="63"/>
      <c r="K85" s="80"/>
    </row>
    <row r="86" spans="1:256">
      <c r="A86" s="78"/>
      <c r="B86" s="79"/>
      <c r="C86" s="63"/>
      <c r="D86" s="63"/>
      <c r="E86" s="63"/>
      <c r="F86" s="63"/>
      <c r="G86" s="63"/>
      <c r="H86" s="63"/>
      <c r="K86" s="80"/>
    </row>
    <row r="87" spans="1:256">
      <c r="A87" s="78"/>
      <c r="B87" s="81" t="s">
        <v>106</v>
      </c>
      <c r="C87" s="63"/>
      <c r="D87" s="63"/>
      <c r="E87" s="63"/>
      <c r="F87" s="63"/>
      <c r="G87" s="63"/>
      <c r="H87" s="63"/>
      <c r="K87" s="80"/>
    </row>
    <row r="88" spans="1:256">
      <c r="A88" s="78"/>
      <c r="B88" s="81"/>
      <c r="C88" s="63"/>
      <c r="D88" s="63"/>
      <c r="E88" s="63"/>
      <c r="F88" s="63"/>
      <c r="G88" s="63"/>
      <c r="H88" s="63"/>
      <c r="K88" s="80"/>
    </row>
    <row r="89" spans="1:256">
      <c r="A89" s="78"/>
      <c r="B89" s="81" t="s">
        <v>100</v>
      </c>
      <c r="C89" s="63"/>
      <c r="D89" s="63"/>
      <c r="E89" s="63"/>
      <c r="F89" s="63"/>
      <c r="G89" s="63"/>
      <c r="H89" s="63"/>
      <c r="K89" s="80"/>
    </row>
    <row r="90" spans="1:256">
      <c r="A90" s="78"/>
      <c r="B90" s="81"/>
      <c r="C90" s="63"/>
      <c r="D90" s="63"/>
      <c r="E90" s="63"/>
      <c r="F90" s="63"/>
      <c r="G90" s="63"/>
      <c r="H90" s="63"/>
      <c r="K90" s="80"/>
    </row>
    <row r="91" spans="1:256">
      <c r="A91" s="78"/>
      <c r="B91" s="81" t="s">
        <v>107</v>
      </c>
      <c r="C91" s="63"/>
      <c r="D91" s="63"/>
      <c r="E91" s="63"/>
      <c r="F91" s="63"/>
      <c r="G91" s="63"/>
      <c r="H91" s="63"/>
      <c r="K91" s="80"/>
    </row>
    <row r="92" spans="1:256">
      <c r="A92" s="78"/>
      <c r="B92" s="81"/>
      <c r="C92" s="63"/>
      <c r="D92" s="63"/>
      <c r="E92" s="63"/>
      <c r="F92" s="63"/>
      <c r="G92" s="63"/>
      <c r="H92" s="63"/>
      <c r="K92" s="80"/>
    </row>
    <row r="93" spans="1:256">
      <c r="A93" s="78" t="s">
        <v>15</v>
      </c>
      <c r="B93" s="81" t="s">
        <v>108</v>
      </c>
      <c r="C93" s="63"/>
      <c r="D93" s="63"/>
      <c r="E93" s="63"/>
      <c r="F93" s="63"/>
      <c r="G93" s="63"/>
      <c r="H93" s="63"/>
      <c r="K93" s="80"/>
    </row>
    <row r="94" spans="1:256">
      <c r="A94" s="78"/>
      <c r="B94" s="79"/>
      <c r="C94" s="63"/>
      <c r="D94" s="63"/>
      <c r="E94" s="63"/>
      <c r="F94" s="63"/>
      <c r="G94" s="63"/>
      <c r="H94" s="63"/>
      <c r="K94" s="80"/>
    </row>
    <row r="95" spans="1:256">
      <c r="A95" s="78"/>
      <c r="B95" s="79" t="s">
        <v>109</v>
      </c>
      <c r="C95" s="63"/>
      <c r="D95" s="63"/>
      <c r="E95" s="63"/>
      <c r="F95" s="82" t="s">
        <v>110</v>
      </c>
      <c r="G95" s="63"/>
      <c r="H95" s="63"/>
      <c r="K95" s="80"/>
    </row>
    <row r="96" spans="1:256">
      <c r="A96" s="78"/>
      <c r="B96" s="79"/>
      <c r="C96" s="63"/>
      <c r="D96" s="63"/>
      <c r="E96" s="63"/>
      <c r="F96" s="83"/>
      <c r="G96" s="63"/>
      <c r="H96" s="63"/>
      <c r="K96" s="80"/>
    </row>
    <row r="97" spans="1:11">
      <c r="A97" s="78"/>
      <c r="B97" s="84"/>
      <c r="C97" s="63"/>
      <c r="D97" s="63"/>
      <c r="E97" s="63"/>
      <c r="F97" s="85"/>
      <c r="G97" s="63"/>
      <c r="H97" s="63"/>
      <c r="K97" s="80"/>
    </row>
    <row r="98" spans="1:11">
      <c r="A98" s="78"/>
      <c r="B98" s="84"/>
      <c r="C98" s="63"/>
      <c r="D98" s="63"/>
      <c r="E98" s="63"/>
      <c r="F98" s="85"/>
      <c r="G98" s="63"/>
      <c r="H98" s="63"/>
      <c r="K98" s="80"/>
    </row>
    <row r="99" spans="1:11">
      <c r="A99" s="78"/>
      <c r="B99" s="84" t="s">
        <v>111</v>
      </c>
      <c r="C99" s="63"/>
      <c r="D99" s="63"/>
      <c r="E99" s="63"/>
      <c r="F99" s="85"/>
      <c r="G99" s="63"/>
      <c r="H99" s="63"/>
      <c r="K99" s="80"/>
    </row>
    <row r="100" spans="1:11">
      <c r="A100" s="78"/>
      <c r="B100" s="84" t="s">
        <v>112</v>
      </c>
      <c r="C100" s="63"/>
      <c r="D100" s="63"/>
      <c r="E100" s="63"/>
      <c r="F100" s="86"/>
      <c r="G100" s="63"/>
      <c r="H100" s="63"/>
      <c r="K100" s="80"/>
    </row>
    <row r="101" spans="1:11">
      <c r="A101" s="78"/>
      <c r="B101" s="66" t="s">
        <v>113</v>
      </c>
      <c r="C101" s="63"/>
      <c r="D101" s="63"/>
      <c r="E101" s="63"/>
      <c r="F101" s="63"/>
      <c r="G101" s="63"/>
      <c r="H101" s="63"/>
      <c r="K101" s="80"/>
    </row>
    <row r="102" spans="1:11">
      <c r="A102" s="78"/>
      <c r="B102" s="66"/>
      <c r="C102" s="63"/>
      <c r="D102" s="63"/>
      <c r="E102" s="63"/>
      <c r="F102" s="63"/>
      <c r="G102" s="63"/>
      <c r="H102" s="63"/>
      <c r="K102" s="80"/>
    </row>
    <row r="103" spans="1:11">
      <c r="A103" s="78" t="s">
        <v>3</v>
      </c>
      <c r="B103" s="87" t="s">
        <v>114</v>
      </c>
      <c r="C103" s="63"/>
      <c r="D103" s="63"/>
      <c r="E103" s="63"/>
      <c r="F103" s="63"/>
      <c r="G103" s="63"/>
      <c r="H103" s="63"/>
      <c r="K103" s="80"/>
    </row>
    <row r="104" spans="1:11">
      <c r="A104" s="78"/>
      <c r="B104" s="84"/>
      <c r="C104" s="63"/>
      <c r="D104" s="63"/>
      <c r="E104" s="63"/>
      <c r="F104" s="63"/>
      <c r="G104" s="63"/>
      <c r="H104" s="63"/>
      <c r="K104" s="80"/>
    </row>
    <row r="105" spans="1:11">
      <c r="A105" s="78"/>
      <c r="B105" s="84" t="s">
        <v>762</v>
      </c>
      <c r="C105" s="63"/>
      <c r="D105" s="63"/>
      <c r="E105" s="63"/>
      <c r="F105" s="63"/>
      <c r="G105" s="63"/>
      <c r="H105" s="63"/>
      <c r="K105" s="80"/>
    </row>
    <row r="106" spans="1:11">
      <c r="A106" s="78"/>
      <c r="B106" s="84"/>
      <c r="C106" s="63"/>
      <c r="D106" s="63"/>
      <c r="E106" s="63"/>
      <c r="F106" s="63"/>
      <c r="G106" s="63"/>
      <c r="H106" s="63"/>
      <c r="K106" s="80"/>
    </row>
    <row r="107" spans="1:11">
      <c r="A107" s="78"/>
      <c r="B107" s="84" t="s">
        <v>115</v>
      </c>
      <c r="C107" s="63"/>
      <c r="D107" s="63"/>
      <c r="E107" s="63"/>
      <c r="F107" s="69"/>
      <c r="G107" s="63"/>
      <c r="H107" s="63"/>
      <c r="K107" s="80"/>
    </row>
    <row r="108" spans="1:11">
      <c r="A108" s="78"/>
      <c r="B108" s="84" t="s">
        <v>116</v>
      </c>
      <c r="C108" s="63"/>
      <c r="D108" s="63"/>
      <c r="E108" s="63"/>
      <c r="F108" s="69"/>
      <c r="G108" s="63"/>
      <c r="H108" s="63"/>
      <c r="K108" s="80"/>
    </row>
    <row r="109" spans="1:11">
      <c r="A109" s="78"/>
      <c r="B109" s="84"/>
      <c r="C109" s="63"/>
      <c r="D109" s="63"/>
      <c r="E109" s="63"/>
      <c r="F109" s="63"/>
      <c r="G109" s="63"/>
      <c r="H109" s="63"/>
      <c r="K109" s="80"/>
    </row>
    <row r="110" spans="1:11">
      <c r="A110" s="78"/>
      <c r="B110" s="84" t="s">
        <v>117</v>
      </c>
      <c r="C110" s="63"/>
      <c r="D110" s="63"/>
      <c r="E110" s="63"/>
      <c r="F110" s="63"/>
      <c r="G110" s="63"/>
      <c r="H110" s="63"/>
      <c r="K110" s="80"/>
    </row>
    <row r="111" spans="1:11">
      <c r="A111" s="78"/>
      <c r="B111" s="84" t="s">
        <v>118</v>
      </c>
      <c r="C111" s="63"/>
      <c r="D111" s="63"/>
      <c r="E111" s="63"/>
      <c r="F111" s="63"/>
      <c r="G111" s="63"/>
      <c r="H111" s="63"/>
      <c r="K111" s="80"/>
    </row>
    <row r="112" spans="1:11">
      <c r="A112" s="78" t="s">
        <v>41</v>
      </c>
      <c r="B112" s="84"/>
      <c r="C112" s="63"/>
      <c r="D112" s="63"/>
      <c r="E112" s="63"/>
      <c r="F112" s="63"/>
      <c r="G112" s="63"/>
      <c r="H112" s="63"/>
      <c r="K112" s="80"/>
    </row>
    <row r="113" spans="1:11">
      <c r="A113" s="78" t="s">
        <v>41</v>
      </c>
      <c r="B113" s="84" t="s">
        <v>119</v>
      </c>
      <c r="C113" s="63"/>
      <c r="D113" s="63"/>
      <c r="E113" s="63"/>
      <c r="F113" s="63"/>
      <c r="G113" s="63"/>
      <c r="H113" s="63"/>
      <c r="K113" s="80"/>
    </row>
    <row r="114" spans="1:11">
      <c r="A114" s="78"/>
      <c r="B114" s="84" t="s">
        <v>120</v>
      </c>
      <c r="C114" s="63"/>
      <c r="D114" s="63"/>
      <c r="E114" s="63"/>
      <c r="F114" s="63"/>
      <c r="G114" s="63"/>
      <c r="H114" s="63"/>
      <c r="K114" s="80"/>
    </row>
    <row r="115" spans="1:11">
      <c r="A115" s="78"/>
      <c r="B115" s="84" t="s">
        <v>121</v>
      </c>
      <c r="C115" s="63"/>
      <c r="D115" s="63"/>
      <c r="E115" s="63"/>
      <c r="F115" s="63"/>
      <c r="G115" s="63"/>
      <c r="H115" s="63"/>
      <c r="K115" s="80"/>
    </row>
    <row r="116" spans="1:11">
      <c r="A116" s="78"/>
      <c r="B116" s="84" t="s">
        <v>122</v>
      </c>
      <c r="C116" s="63"/>
      <c r="D116" s="63"/>
      <c r="E116" s="63"/>
      <c r="F116" s="63"/>
      <c r="G116" s="63"/>
      <c r="H116" s="63"/>
      <c r="K116" s="80"/>
    </row>
    <row r="117" spans="1:11">
      <c r="A117" s="78"/>
      <c r="B117" s="84"/>
      <c r="C117" s="63"/>
      <c r="D117" s="63"/>
      <c r="E117" s="63"/>
      <c r="F117" s="63"/>
      <c r="G117" s="63"/>
      <c r="H117" s="63"/>
      <c r="K117" s="80"/>
    </row>
    <row r="118" spans="1:11">
      <c r="A118" s="78"/>
      <c r="B118" s="84" t="s">
        <v>123</v>
      </c>
      <c r="C118" s="63"/>
      <c r="D118" s="63"/>
      <c r="E118" s="63"/>
      <c r="F118" s="63"/>
      <c r="G118" s="63"/>
      <c r="H118" s="63"/>
      <c r="K118" s="80"/>
    </row>
    <row r="119" spans="1:11">
      <c r="A119" s="78"/>
      <c r="B119" s="84" t="s">
        <v>124</v>
      </c>
      <c r="C119" s="63"/>
      <c r="D119" s="63"/>
      <c r="E119" s="63"/>
      <c r="F119" s="63"/>
      <c r="G119" s="63"/>
      <c r="H119" s="63"/>
      <c r="K119" s="80"/>
    </row>
    <row r="120" spans="1:11">
      <c r="A120" s="78"/>
      <c r="B120" s="84"/>
      <c r="C120" s="63"/>
      <c r="D120" s="63"/>
      <c r="E120" s="63"/>
      <c r="F120" s="63"/>
      <c r="G120" s="63"/>
      <c r="H120" s="63"/>
      <c r="K120" s="80"/>
    </row>
    <row r="121" spans="1:11">
      <c r="A121" s="78"/>
      <c r="B121" s="84" t="s">
        <v>125</v>
      </c>
      <c r="C121" s="63"/>
      <c r="D121" s="63"/>
      <c r="E121" s="63"/>
      <c r="F121" s="63"/>
      <c r="G121" s="63"/>
      <c r="H121" s="63"/>
      <c r="K121" s="80"/>
    </row>
    <row r="122" spans="1:11">
      <c r="A122" s="78"/>
      <c r="B122" s="84" t="s">
        <v>126</v>
      </c>
      <c r="C122" s="63"/>
      <c r="D122" s="63"/>
      <c r="E122" s="63"/>
      <c r="F122" s="63"/>
      <c r="G122" s="63"/>
      <c r="H122" s="63"/>
      <c r="K122" s="80"/>
    </row>
    <row r="123" spans="1:11">
      <c r="A123" s="78"/>
      <c r="B123" s="84" t="s">
        <v>127</v>
      </c>
      <c r="C123" s="63"/>
      <c r="D123" s="63"/>
      <c r="E123" s="63"/>
      <c r="F123" s="63"/>
      <c r="G123" s="63"/>
      <c r="H123" s="63"/>
      <c r="K123" s="80"/>
    </row>
    <row r="124" spans="1:11">
      <c r="A124" s="78"/>
      <c r="B124" s="84" t="s">
        <v>128</v>
      </c>
      <c r="C124" s="63"/>
      <c r="D124" s="63"/>
      <c r="E124" s="63"/>
      <c r="F124" s="63"/>
      <c r="G124" s="63"/>
      <c r="H124" s="63"/>
      <c r="K124" s="80"/>
    </row>
    <row r="125" spans="1:11">
      <c r="A125" s="78"/>
      <c r="B125" s="84"/>
      <c r="C125" s="63"/>
      <c r="D125" s="63"/>
      <c r="E125" s="63"/>
      <c r="F125" s="63"/>
      <c r="G125" s="63"/>
      <c r="H125" s="63"/>
      <c r="K125" s="80"/>
    </row>
    <row r="126" spans="1:11">
      <c r="A126" s="78"/>
      <c r="B126" s="84"/>
      <c r="C126" s="63"/>
      <c r="D126" s="63"/>
      <c r="E126" s="63"/>
      <c r="F126" s="63"/>
      <c r="G126" s="63"/>
      <c r="H126" s="63"/>
      <c r="K126" s="88"/>
    </row>
    <row r="127" spans="1:11">
      <c r="A127" s="78"/>
      <c r="B127" s="84"/>
      <c r="C127" s="63"/>
      <c r="D127" s="63"/>
      <c r="E127" s="63"/>
      <c r="F127" s="89"/>
      <c r="G127" s="89"/>
      <c r="H127" s="89"/>
      <c r="I127" s="89"/>
      <c r="J127" s="89"/>
      <c r="K127" s="80"/>
    </row>
    <row r="128" spans="1:11">
      <c r="A128" s="78"/>
      <c r="B128" s="84"/>
      <c r="C128" s="63"/>
      <c r="D128" s="63"/>
      <c r="E128" s="63"/>
      <c r="F128" s="89" t="s">
        <v>129</v>
      </c>
      <c r="G128" s="89"/>
      <c r="H128" s="89"/>
      <c r="I128" s="89"/>
      <c r="J128" s="90" t="s">
        <v>53</v>
      </c>
      <c r="K128" s="91">
        <f>K124</f>
        <v>0</v>
      </c>
    </row>
    <row r="129" spans="1:11">
      <c r="A129" s="78"/>
      <c r="B129" s="84"/>
      <c r="C129" s="63"/>
      <c r="D129" s="63"/>
      <c r="E129" s="63"/>
      <c r="F129" s="89"/>
      <c r="G129" s="89"/>
      <c r="H129" s="89"/>
      <c r="I129" s="89"/>
      <c r="J129" s="92"/>
      <c r="K129" s="88"/>
    </row>
    <row r="130" spans="1:11">
      <c r="A130" s="78"/>
      <c r="B130" s="84"/>
      <c r="C130" s="63"/>
      <c r="D130" s="63"/>
      <c r="E130" s="63"/>
      <c r="F130" s="63"/>
      <c r="G130" s="63"/>
      <c r="H130" s="63"/>
      <c r="K130" s="80"/>
    </row>
    <row r="131" spans="1:11">
      <c r="A131" s="61"/>
      <c r="B131" s="84"/>
      <c r="C131" s="63"/>
      <c r="D131" s="63"/>
      <c r="E131" s="63"/>
      <c r="F131" s="63"/>
      <c r="G131" s="63"/>
      <c r="H131" s="63"/>
      <c r="K131" s="80"/>
    </row>
    <row r="132" spans="1:11">
      <c r="A132" s="78"/>
      <c r="B132" s="66"/>
      <c r="C132" s="63"/>
      <c r="D132" s="63"/>
      <c r="E132" s="63"/>
      <c r="F132" s="63"/>
      <c r="G132" s="63"/>
      <c r="H132" s="63"/>
      <c r="K132" s="80"/>
    </row>
    <row r="133" spans="1:11">
      <c r="A133" s="78"/>
      <c r="B133" s="87" t="s">
        <v>130</v>
      </c>
      <c r="C133" s="63"/>
      <c r="D133" s="63"/>
      <c r="E133" s="63"/>
      <c r="F133" s="63"/>
      <c r="G133" s="63"/>
      <c r="H133" s="63"/>
      <c r="K133" s="80"/>
    </row>
    <row r="134" spans="1:11">
      <c r="A134" s="78"/>
      <c r="B134" s="81"/>
      <c r="C134" s="63"/>
      <c r="D134" s="63"/>
      <c r="E134" s="63"/>
      <c r="F134" s="63"/>
      <c r="G134" s="63"/>
      <c r="H134" s="63"/>
      <c r="K134" s="80"/>
    </row>
    <row r="135" spans="1:11">
      <c r="A135" s="78" t="s">
        <v>15</v>
      </c>
      <c r="B135" s="81" t="s">
        <v>131</v>
      </c>
      <c r="C135" s="63"/>
      <c r="D135" s="63"/>
      <c r="E135" s="63"/>
      <c r="F135" s="63"/>
      <c r="G135" s="63"/>
      <c r="H135" s="63"/>
      <c r="K135" s="80"/>
    </row>
    <row r="136" spans="1:11">
      <c r="A136" s="78"/>
      <c r="B136" s="79"/>
      <c r="C136" s="63"/>
      <c r="D136" s="63"/>
      <c r="E136" s="63"/>
      <c r="F136" s="63"/>
      <c r="G136" s="63"/>
      <c r="H136" s="63"/>
      <c r="K136" s="80"/>
    </row>
    <row r="137" spans="1:11">
      <c r="A137" s="78"/>
      <c r="B137" s="79" t="s">
        <v>132</v>
      </c>
      <c r="C137" s="63"/>
      <c r="D137" s="63"/>
      <c r="E137" s="63"/>
      <c r="F137" s="63"/>
      <c r="G137" s="63"/>
      <c r="H137" s="63"/>
      <c r="K137" s="80"/>
    </row>
    <row r="138" spans="1:11">
      <c r="A138" s="78"/>
      <c r="B138" s="79" t="s">
        <v>133</v>
      </c>
      <c r="C138" s="63"/>
      <c r="D138" s="63"/>
      <c r="E138" s="63"/>
      <c r="F138" s="63"/>
      <c r="G138" s="63"/>
      <c r="H138" s="63"/>
      <c r="K138" s="80"/>
    </row>
    <row r="139" spans="1:11">
      <c r="A139" s="78"/>
      <c r="B139" s="79" t="s">
        <v>134</v>
      </c>
      <c r="C139" s="63"/>
      <c r="D139" s="63"/>
      <c r="E139" s="63"/>
      <c r="F139" s="63"/>
      <c r="G139" s="63"/>
      <c r="H139" s="63"/>
      <c r="K139" s="80"/>
    </row>
    <row r="140" spans="1:11">
      <c r="A140" s="78"/>
      <c r="B140" s="79" t="s">
        <v>135</v>
      </c>
      <c r="C140" s="63"/>
      <c r="D140" s="63"/>
      <c r="E140" s="63"/>
      <c r="F140" s="63"/>
      <c r="G140" s="63"/>
      <c r="H140" s="63"/>
      <c r="K140" s="80"/>
    </row>
    <row r="141" spans="1:11">
      <c r="A141" s="78"/>
      <c r="B141" s="79" t="s">
        <v>136</v>
      </c>
      <c r="C141" s="63"/>
      <c r="D141" s="63"/>
      <c r="E141" s="63"/>
      <c r="F141" s="63"/>
      <c r="G141" s="63"/>
      <c r="H141" s="63"/>
      <c r="K141" s="80"/>
    </row>
    <row r="142" spans="1:11">
      <c r="A142" s="78"/>
      <c r="B142" s="79"/>
      <c r="C142" s="63"/>
      <c r="D142" s="63"/>
      <c r="E142" s="63"/>
      <c r="F142" s="63"/>
      <c r="G142" s="63"/>
      <c r="H142" s="63"/>
      <c r="K142" s="80"/>
    </row>
    <row r="143" spans="1:11">
      <c r="A143" s="78" t="s">
        <v>3</v>
      </c>
      <c r="B143" s="81" t="s">
        <v>137</v>
      </c>
      <c r="C143" s="63"/>
      <c r="D143" s="63"/>
      <c r="E143" s="63"/>
      <c r="F143" s="63"/>
      <c r="G143" s="63"/>
      <c r="H143" s="63"/>
      <c r="K143" s="80"/>
    </row>
    <row r="144" spans="1:11">
      <c r="A144" s="78"/>
      <c r="B144" s="79"/>
      <c r="C144" s="63"/>
      <c r="D144" s="63"/>
      <c r="E144" s="63"/>
      <c r="F144" s="63"/>
      <c r="G144" s="63"/>
      <c r="H144" s="63"/>
      <c r="K144" s="80"/>
    </row>
    <row r="145" spans="1:11">
      <c r="A145" s="78"/>
      <c r="B145" s="79" t="s">
        <v>138</v>
      </c>
      <c r="C145" s="63"/>
      <c r="D145" s="63"/>
      <c r="E145" s="63"/>
      <c r="F145" s="63"/>
      <c r="G145" s="63"/>
      <c r="H145" s="63"/>
      <c r="K145" s="80"/>
    </row>
    <row r="146" spans="1:11">
      <c r="A146" s="78"/>
      <c r="B146" s="79" t="s">
        <v>139</v>
      </c>
      <c r="C146" s="63"/>
      <c r="D146" s="63"/>
      <c r="E146" s="63"/>
      <c r="F146" s="63"/>
      <c r="G146" s="63"/>
      <c r="H146" s="63"/>
      <c r="K146" s="80"/>
    </row>
    <row r="147" spans="1:11">
      <c r="A147" s="78"/>
      <c r="B147" s="79"/>
      <c r="C147" s="63"/>
      <c r="D147" s="63"/>
      <c r="E147" s="63"/>
      <c r="F147" s="63"/>
      <c r="G147" s="63"/>
      <c r="H147" s="63"/>
      <c r="K147" s="80"/>
    </row>
    <row r="148" spans="1:11">
      <c r="A148" s="78" t="s">
        <v>5</v>
      </c>
      <c r="B148" s="81" t="s">
        <v>140</v>
      </c>
      <c r="C148" s="63"/>
      <c r="D148" s="63"/>
      <c r="E148" s="63"/>
      <c r="F148" s="63"/>
      <c r="G148" s="63"/>
      <c r="H148" s="63"/>
      <c r="K148" s="80"/>
    </row>
    <row r="149" spans="1:11">
      <c r="A149" s="78"/>
      <c r="B149" s="79"/>
      <c r="C149" s="63"/>
      <c r="D149" s="63"/>
      <c r="E149" s="63"/>
      <c r="F149" s="63"/>
      <c r="G149" s="63"/>
      <c r="H149" s="63"/>
      <c r="K149" s="80"/>
    </row>
    <row r="150" spans="1:11">
      <c r="A150" s="78"/>
      <c r="B150" s="79" t="s">
        <v>141</v>
      </c>
      <c r="C150" s="63"/>
      <c r="D150" s="63"/>
      <c r="E150" s="63"/>
      <c r="F150" s="63"/>
      <c r="G150" s="63"/>
      <c r="H150" s="63"/>
      <c r="K150" s="80"/>
    </row>
    <row r="151" spans="1:11">
      <c r="A151" s="78"/>
      <c r="B151" s="79"/>
      <c r="C151" s="63"/>
      <c r="D151" s="63"/>
      <c r="E151" s="63"/>
      <c r="F151" s="63"/>
      <c r="G151" s="63"/>
      <c r="H151" s="63"/>
      <c r="K151" s="80"/>
    </row>
    <row r="152" spans="1:11">
      <c r="A152" s="78"/>
      <c r="B152" s="79" t="s">
        <v>142</v>
      </c>
      <c r="C152" s="63"/>
      <c r="D152" s="63" t="s">
        <v>143</v>
      </c>
      <c r="E152" s="63"/>
      <c r="F152" s="63"/>
      <c r="G152" s="63"/>
      <c r="H152" s="63"/>
      <c r="K152" s="80"/>
    </row>
    <row r="153" spans="1:11">
      <c r="A153" s="78"/>
      <c r="B153" s="79"/>
      <c r="C153" s="63"/>
      <c r="D153" s="63"/>
      <c r="E153" s="63"/>
      <c r="F153" s="63"/>
      <c r="G153" s="63"/>
      <c r="H153" s="63"/>
      <c r="K153" s="80"/>
    </row>
    <row r="154" spans="1:11">
      <c r="A154" s="78" t="s">
        <v>144</v>
      </c>
      <c r="B154" s="79" t="s">
        <v>145</v>
      </c>
      <c r="C154" s="63"/>
      <c r="D154" s="63" t="s">
        <v>146</v>
      </c>
      <c r="E154" s="63"/>
      <c r="F154" s="63"/>
      <c r="G154" s="63"/>
      <c r="H154" s="63"/>
      <c r="K154" s="80"/>
    </row>
    <row r="155" spans="1:11">
      <c r="A155" s="78"/>
      <c r="B155" s="79"/>
      <c r="C155" s="63"/>
      <c r="D155" s="63"/>
      <c r="E155" s="63"/>
      <c r="F155" s="63"/>
      <c r="G155" s="63"/>
      <c r="H155" s="63"/>
      <c r="K155" s="80"/>
    </row>
    <row r="156" spans="1:11">
      <c r="A156" s="78" t="s">
        <v>144</v>
      </c>
      <c r="B156" s="79" t="s">
        <v>147</v>
      </c>
      <c r="C156" s="63"/>
      <c r="D156" s="63" t="s">
        <v>148</v>
      </c>
      <c r="E156" s="63"/>
      <c r="F156" s="63"/>
      <c r="G156" s="63"/>
      <c r="H156" s="63"/>
      <c r="K156" s="80"/>
    </row>
    <row r="157" spans="1:11">
      <c r="A157" s="78"/>
      <c r="B157" s="79"/>
      <c r="C157" s="63"/>
      <c r="D157" s="63" t="s">
        <v>149</v>
      </c>
      <c r="E157" s="63"/>
      <c r="F157" s="63"/>
      <c r="G157" s="63"/>
      <c r="H157" s="63"/>
      <c r="K157" s="80"/>
    </row>
    <row r="158" spans="1:11">
      <c r="A158" s="78"/>
      <c r="B158" s="79"/>
      <c r="C158" s="63"/>
      <c r="D158" s="63"/>
      <c r="E158" s="63"/>
      <c r="F158" s="63"/>
      <c r="G158" s="63"/>
      <c r="H158" s="63"/>
      <c r="K158" s="80"/>
    </row>
    <row r="159" spans="1:11">
      <c r="A159" s="78"/>
      <c r="B159" s="79" t="s">
        <v>150</v>
      </c>
      <c r="C159" s="63"/>
      <c r="D159" s="63" t="s">
        <v>151</v>
      </c>
      <c r="E159" s="63"/>
      <c r="F159" s="63"/>
      <c r="G159" s="63"/>
      <c r="H159" s="63"/>
      <c r="K159" s="80"/>
    </row>
    <row r="160" spans="1:11">
      <c r="A160" s="78"/>
      <c r="B160" s="79"/>
      <c r="C160" s="63"/>
      <c r="D160" s="63"/>
      <c r="E160" s="63"/>
      <c r="F160" s="63"/>
      <c r="G160" s="63"/>
      <c r="H160" s="63"/>
      <c r="K160" s="80"/>
    </row>
    <row r="161" spans="1:11">
      <c r="A161" s="78" t="s">
        <v>144</v>
      </c>
      <c r="B161" s="79" t="s">
        <v>152</v>
      </c>
      <c r="C161" s="63"/>
      <c r="D161" s="63" t="s">
        <v>153</v>
      </c>
      <c r="E161" s="63"/>
      <c r="F161" s="63"/>
      <c r="G161" s="63"/>
      <c r="H161" s="63"/>
      <c r="K161" s="80"/>
    </row>
    <row r="162" spans="1:11">
      <c r="A162" s="78"/>
      <c r="B162" s="79"/>
      <c r="C162" s="63"/>
      <c r="D162" s="63"/>
      <c r="E162" s="63"/>
      <c r="F162" s="63"/>
      <c r="G162" s="63"/>
      <c r="H162" s="63"/>
      <c r="K162" s="80"/>
    </row>
    <row r="163" spans="1:11">
      <c r="A163" s="78" t="s">
        <v>144</v>
      </c>
      <c r="B163" s="79" t="s">
        <v>154</v>
      </c>
      <c r="C163" s="63"/>
      <c r="D163" s="63" t="s">
        <v>155</v>
      </c>
      <c r="E163" s="63"/>
      <c r="F163" s="63"/>
      <c r="G163" s="63"/>
      <c r="H163" s="63"/>
      <c r="K163" s="80"/>
    </row>
    <row r="164" spans="1:11">
      <c r="A164" s="78"/>
      <c r="B164" s="79"/>
      <c r="C164" s="63"/>
      <c r="D164" s="63"/>
      <c r="E164" s="63"/>
      <c r="F164" s="63"/>
      <c r="G164" s="63"/>
      <c r="H164" s="63"/>
      <c r="K164" s="80"/>
    </row>
    <row r="165" spans="1:11">
      <c r="A165" s="78" t="s">
        <v>144</v>
      </c>
      <c r="B165" s="79" t="s">
        <v>156</v>
      </c>
      <c r="C165" s="63"/>
      <c r="D165" s="63" t="s">
        <v>157</v>
      </c>
      <c r="E165" s="63"/>
      <c r="F165" s="63"/>
      <c r="G165" s="63"/>
      <c r="H165" s="63"/>
      <c r="K165" s="80"/>
    </row>
    <row r="166" spans="1:11">
      <c r="A166" s="78"/>
      <c r="B166" s="79"/>
      <c r="C166" s="63"/>
      <c r="D166" s="63"/>
      <c r="E166" s="63"/>
      <c r="F166" s="63"/>
      <c r="G166" s="63"/>
      <c r="H166" s="63"/>
      <c r="K166" s="80"/>
    </row>
    <row r="167" spans="1:11">
      <c r="A167" s="78" t="s">
        <v>144</v>
      </c>
      <c r="B167" s="79" t="s">
        <v>158</v>
      </c>
      <c r="C167" s="63"/>
      <c r="D167" s="63" t="s">
        <v>159</v>
      </c>
      <c r="E167" s="63"/>
      <c r="F167" s="63"/>
      <c r="G167" s="63"/>
      <c r="H167" s="63"/>
      <c r="K167" s="80"/>
    </row>
    <row r="168" spans="1:11">
      <c r="A168" s="78"/>
      <c r="B168" s="79"/>
      <c r="C168" s="63"/>
      <c r="D168" s="63"/>
      <c r="E168" s="63"/>
      <c r="F168" s="63"/>
      <c r="G168" s="63"/>
      <c r="H168" s="63"/>
      <c r="K168" s="80"/>
    </row>
    <row r="169" spans="1:11">
      <c r="A169" s="78" t="s">
        <v>144</v>
      </c>
      <c r="B169" s="79" t="s">
        <v>160</v>
      </c>
      <c r="C169" s="63"/>
      <c r="D169" s="63" t="s">
        <v>161</v>
      </c>
      <c r="E169" s="63"/>
      <c r="F169" s="63"/>
      <c r="G169" s="63"/>
      <c r="H169" s="63"/>
      <c r="K169" s="80"/>
    </row>
    <row r="170" spans="1:11">
      <c r="A170" s="78"/>
      <c r="B170" s="79"/>
      <c r="C170" s="63"/>
      <c r="D170" s="63"/>
      <c r="E170" s="63"/>
      <c r="F170" s="63"/>
      <c r="G170" s="63"/>
      <c r="H170" s="63"/>
      <c r="K170" s="80"/>
    </row>
    <row r="171" spans="1:11">
      <c r="A171" s="78" t="s">
        <v>144</v>
      </c>
      <c r="B171" s="79" t="s">
        <v>162</v>
      </c>
      <c r="C171" s="63"/>
      <c r="D171" s="63" t="s">
        <v>163</v>
      </c>
      <c r="E171" s="63"/>
      <c r="F171" s="63"/>
      <c r="G171" s="63"/>
      <c r="H171" s="63"/>
      <c r="K171" s="80"/>
    </row>
    <row r="172" spans="1:11">
      <c r="A172" s="78"/>
      <c r="B172" s="79"/>
      <c r="C172" s="63"/>
      <c r="D172" s="63"/>
      <c r="E172" s="63"/>
      <c r="F172" s="63"/>
      <c r="G172" s="63"/>
      <c r="H172" s="63"/>
      <c r="K172" s="80"/>
    </row>
    <row r="173" spans="1:11">
      <c r="A173" s="78" t="s">
        <v>144</v>
      </c>
      <c r="B173" s="79" t="s">
        <v>164</v>
      </c>
      <c r="C173" s="63"/>
      <c r="D173" s="63" t="s">
        <v>165</v>
      </c>
      <c r="E173" s="63"/>
      <c r="F173" s="63"/>
      <c r="G173" s="63"/>
      <c r="H173" s="63"/>
      <c r="K173" s="80"/>
    </row>
    <row r="174" spans="1:11">
      <c r="A174" s="78"/>
      <c r="B174" s="79"/>
      <c r="C174" s="63"/>
      <c r="D174" s="63"/>
      <c r="E174" s="63"/>
      <c r="F174" s="63"/>
      <c r="G174" s="63"/>
      <c r="H174" s="63"/>
      <c r="K174" s="80"/>
    </row>
    <row r="175" spans="1:11">
      <c r="A175" s="78" t="s">
        <v>6</v>
      </c>
      <c r="B175" s="81" t="s">
        <v>166</v>
      </c>
      <c r="C175" s="63"/>
      <c r="D175" s="63"/>
      <c r="E175" s="63"/>
      <c r="F175" s="63"/>
      <c r="G175" s="63"/>
      <c r="H175" s="63"/>
      <c r="K175" s="80"/>
    </row>
    <row r="176" spans="1:11">
      <c r="A176" s="78"/>
      <c r="B176" s="79"/>
      <c r="C176" s="63"/>
      <c r="D176" s="63"/>
      <c r="E176" s="63"/>
      <c r="F176" s="63"/>
      <c r="G176" s="63"/>
      <c r="H176" s="63"/>
      <c r="K176" s="80"/>
    </row>
    <row r="177" spans="1:11">
      <c r="A177" s="78"/>
      <c r="B177" s="79" t="s">
        <v>167</v>
      </c>
      <c r="C177" s="63"/>
      <c r="D177" s="63"/>
      <c r="E177" s="63"/>
      <c r="F177" s="63"/>
      <c r="G177" s="63"/>
      <c r="H177" s="63"/>
      <c r="K177" s="80"/>
    </row>
    <row r="178" spans="1:11">
      <c r="A178" s="78"/>
      <c r="B178" s="79" t="s">
        <v>168</v>
      </c>
      <c r="C178" s="63"/>
      <c r="D178" s="63"/>
      <c r="E178" s="63"/>
      <c r="F178" s="63"/>
      <c r="G178" s="63"/>
      <c r="H178" s="63"/>
      <c r="K178" s="80"/>
    </row>
    <row r="179" spans="1:11">
      <c r="A179" s="78"/>
      <c r="B179" s="79" t="s">
        <v>169</v>
      </c>
      <c r="C179" s="63"/>
      <c r="D179" s="63"/>
      <c r="E179" s="63"/>
      <c r="F179" s="63"/>
      <c r="G179" s="63"/>
      <c r="H179" s="63"/>
      <c r="K179" s="80"/>
    </row>
    <row r="180" spans="1:11">
      <c r="A180" s="78"/>
      <c r="B180" s="79" t="s">
        <v>170</v>
      </c>
      <c r="C180" s="63"/>
      <c r="D180" s="63"/>
      <c r="E180" s="63"/>
      <c r="F180" s="63"/>
      <c r="G180" s="63"/>
      <c r="H180" s="63"/>
      <c r="K180" s="80"/>
    </row>
    <row r="181" spans="1:11">
      <c r="A181" s="78" t="s">
        <v>144</v>
      </c>
      <c r="B181" s="79" t="s">
        <v>171</v>
      </c>
      <c r="C181" s="63"/>
      <c r="D181" s="63"/>
      <c r="E181" s="63"/>
      <c r="F181" s="63"/>
      <c r="G181" s="63"/>
      <c r="H181" s="63"/>
      <c r="K181" s="80"/>
    </row>
    <row r="182" spans="1:11">
      <c r="A182" s="78"/>
      <c r="B182" s="79" t="s">
        <v>172</v>
      </c>
      <c r="C182" s="63"/>
      <c r="D182" s="63"/>
      <c r="E182" s="63"/>
      <c r="F182" s="63"/>
      <c r="G182" s="63"/>
      <c r="H182" s="63"/>
      <c r="K182" s="80"/>
    </row>
    <row r="183" spans="1:11">
      <c r="A183" s="78"/>
      <c r="B183" s="79" t="s">
        <v>173</v>
      </c>
      <c r="C183" s="63"/>
      <c r="D183" s="63"/>
      <c r="E183" s="63"/>
      <c r="F183" s="63"/>
      <c r="G183" s="63"/>
      <c r="H183" s="63"/>
      <c r="K183" s="80"/>
    </row>
    <row r="184" spans="1:11">
      <c r="A184" s="78"/>
      <c r="B184" s="79"/>
      <c r="C184" s="63"/>
      <c r="D184" s="63"/>
      <c r="E184" s="63"/>
      <c r="F184" s="63"/>
      <c r="G184" s="63"/>
      <c r="H184" s="63"/>
      <c r="K184" s="80"/>
    </row>
    <row r="185" spans="1:11">
      <c r="A185" s="78" t="s">
        <v>7</v>
      </c>
      <c r="B185" s="81" t="s">
        <v>174</v>
      </c>
      <c r="C185" s="63"/>
      <c r="D185" s="63"/>
      <c r="E185" s="63"/>
      <c r="F185" s="63"/>
      <c r="G185" s="63"/>
      <c r="H185" s="63"/>
      <c r="K185" s="80"/>
    </row>
    <row r="186" spans="1:11">
      <c r="A186" s="78"/>
      <c r="B186" s="79"/>
      <c r="C186" s="63"/>
      <c r="D186" s="63"/>
      <c r="E186" s="63"/>
      <c r="F186" s="63"/>
      <c r="G186" s="63"/>
      <c r="H186" s="63"/>
      <c r="K186" s="80"/>
    </row>
    <row r="187" spans="1:11">
      <c r="A187" s="78"/>
      <c r="B187" s="79" t="s">
        <v>175</v>
      </c>
      <c r="C187" s="63"/>
      <c r="D187" s="63"/>
      <c r="E187" s="63"/>
      <c r="F187" s="63"/>
      <c r="G187" s="63"/>
      <c r="H187" s="63"/>
      <c r="K187" s="80"/>
    </row>
    <row r="188" spans="1:11">
      <c r="A188" s="78"/>
      <c r="B188" s="79" t="s">
        <v>176</v>
      </c>
      <c r="C188" s="63"/>
      <c r="D188" s="63"/>
      <c r="E188" s="63"/>
      <c r="F188" s="63"/>
      <c r="G188" s="63"/>
      <c r="H188" s="63"/>
      <c r="K188" s="80"/>
    </row>
    <row r="189" spans="1:11">
      <c r="A189" s="78"/>
      <c r="B189" s="79" t="s">
        <v>177</v>
      </c>
      <c r="C189" s="63"/>
      <c r="D189" s="63"/>
      <c r="E189" s="63"/>
      <c r="F189" s="63"/>
      <c r="G189" s="63"/>
      <c r="H189" s="63"/>
      <c r="K189" s="80"/>
    </row>
    <row r="190" spans="1:11">
      <c r="A190" s="78"/>
      <c r="B190" s="79" t="s">
        <v>178</v>
      </c>
      <c r="C190" s="63"/>
      <c r="D190" s="63"/>
      <c r="E190" s="63"/>
      <c r="F190" s="63"/>
      <c r="G190" s="63"/>
      <c r="H190" s="63"/>
      <c r="K190" s="80"/>
    </row>
    <row r="191" spans="1:11">
      <c r="A191" s="78"/>
      <c r="B191" s="79" t="s">
        <v>179</v>
      </c>
      <c r="C191" s="63"/>
      <c r="D191" s="63"/>
      <c r="E191" s="63"/>
      <c r="F191" s="63"/>
      <c r="G191" s="63"/>
      <c r="H191" s="63"/>
      <c r="K191" s="80"/>
    </row>
    <row r="192" spans="1:11">
      <c r="A192" s="78"/>
      <c r="B192" s="79" t="s">
        <v>180</v>
      </c>
      <c r="C192" s="63"/>
      <c r="D192" s="63"/>
      <c r="E192" s="63"/>
      <c r="F192" s="63"/>
      <c r="G192" s="63"/>
      <c r="H192" s="63"/>
      <c r="K192" s="80"/>
    </row>
    <row r="193" spans="1:11">
      <c r="A193" s="78"/>
      <c r="B193" s="79"/>
      <c r="C193" s="63"/>
      <c r="D193" s="63"/>
      <c r="E193" s="63"/>
      <c r="F193" s="63"/>
      <c r="G193" s="63"/>
      <c r="H193" s="63"/>
      <c r="K193" s="80"/>
    </row>
    <row r="194" spans="1:11">
      <c r="A194" s="78"/>
      <c r="B194" s="79"/>
      <c r="C194" s="63"/>
      <c r="D194" s="63"/>
      <c r="E194" s="63"/>
      <c r="F194" s="63"/>
      <c r="G194" s="63"/>
      <c r="H194" s="63"/>
      <c r="K194" s="80"/>
    </row>
    <row r="195" spans="1:11">
      <c r="A195" s="78"/>
      <c r="B195" s="79"/>
      <c r="C195" s="63"/>
      <c r="D195" s="63"/>
      <c r="E195" s="63"/>
      <c r="F195" s="89" t="s">
        <v>129</v>
      </c>
      <c r="G195" s="63"/>
      <c r="H195" s="89"/>
      <c r="I195" s="89"/>
      <c r="J195" s="90" t="s">
        <v>53</v>
      </c>
      <c r="K195" s="91">
        <f>SUM(K133:K194)</f>
        <v>0</v>
      </c>
    </row>
    <row r="196" spans="1:11">
      <c r="A196" s="78"/>
      <c r="B196" s="93"/>
      <c r="C196" s="63"/>
      <c r="D196" s="63"/>
      <c r="E196" s="63"/>
      <c r="F196" s="89"/>
      <c r="G196" s="63"/>
      <c r="H196" s="89"/>
      <c r="I196" s="89"/>
      <c r="J196" s="89"/>
      <c r="K196" s="88"/>
    </row>
    <row r="197" spans="1:11">
      <c r="A197" s="78"/>
      <c r="B197" s="93"/>
      <c r="C197" s="63"/>
      <c r="D197" s="63"/>
      <c r="E197" s="63"/>
      <c r="F197" s="63"/>
      <c r="G197" s="63"/>
      <c r="H197" s="63"/>
      <c r="K197" s="80"/>
    </row>
    <row r="198" spans="1:11">
      <c r="A198" s="78"/>
      <c r="B198" s="93"/>
      <c r="C198" s="63"/>
      <c r="D198" s="63"/>
      <c r="E198" s="63"/>
      <c r="F198" s="63"/>
      <c r="G198" s="63"/>
      <c r="H198" s="63"/>
      <c r="K198" s="80"/>
    </row>
    <row r="199" spans="1:11">
      <c r="A199" s="78" t="s">
        <v>15</v>
      </c>
      <c r="B199" s="81" t="s">
        <v>181</v>
      </c>
      <c r="C199" s="63"/>
      <c r="D199" s="63"/>
      <c r="E199" s="63"/>
      <c r="F199" s="63"/>
      <c r="G199" s="63"/>
      <c r="H199" s="63"/>
      <c r="K199" s="80"/>
    </row>
    <row r="200" spans="1:11">
      <c r="A200" s="78"/>
      <c r="B200" s="79"/>
      <c r="C200" s="63"/>
      <c r="D200" s="63"/>
      <c r="E200" s="63"/>
      <c r="F200" s="63"/>
      <c r="G200" s="63"/>
      <c r="H200" s="63"/>
      <c r="K200" s="80"/>
    </row>
    <row r="201" spans="1:11">
      <c r="A201" s="78"/>
      <c r="B201" s="79" t="s">
        <v>182</v>
      </c>
      <c r="C201" s="63"/>
      <c r="D201" s="63"/>
      <c r="E201" s="63"/>
      <c r="F201" s="63"/>
      <c r="G201" s="63"/>
      <c r="H201" s="63"/>
      <c r="K201" s="80"/>
    </row>
    <row r="202" spans="1:11">
      <c r="A202" s="78"/>
      <c r="B202" s="79" t="s">
        <v>183</v>
      </c>
      <c r="C202" s="63"/>
      <c r="D202" s="63"/>
      <c r="E202" s="63"/>
      <c r="F202" s="63"/>
      <c r="G202" s="63"/>
      <c r="H202" s="63"/>
      <c r="K202" s="80"/>
    </row>
    <row r="203" spans="1:11">
      <c r="A203" s="78"/>
      <c r="B203" s="79" t="s">
        <v>184</v>
      </c>
      <c r="C203" s="63"/>
      <c r="D203" s="63"/>
      <c r="E203" s="63"/>
      <c r="F203" s="63"/>
      <c r="G203" s="63"/>
      <c r="H203" s="63"/>
      <c r="K203" s="80"/>
    </row>
    <row r="204" spans="1:11">
      <c r="A204" s="78"/>
      <c r="B204" s="79" t="s">
        <v>185</v>
      </c>
      <c r="C204" s="63"/>
      <c r="D204" s="63"/>
      <c r="E204" s="63"/>
      <c r="F204" s="63"/>
      <c r="G204" s="63"/>
      <c r="H204" s="63"/>
      <c r="K204" s="80"/>
    </row>
    <row r="205" spans="1:11">
      <c r="A205" s="78"/>
      <c r="B205" s="79"/>
      <c r="C205" s="63"/>
      <c r="D205" s="63"/>
      <c r="E205" s="63"/>
      <c r="F205" s="63"/>
      <c r="G205" s="63"/>
      <c r="H205" s="63"/>
      <c r="K205" s="80"/>
    </row>
    <row r="206" spans="1:11">
      <c r="A206" s="78"/>
      <c r="B206" s="79" t="s">
        <v>186</v>
      </c>
      <c r="C206" s="63"/>
      <c r="D206" s="63"/>
      <c r="E206" s="63"/>
      <c r="F206" s="63"/>
      <c r="G206" s="63"/>
      <c r="H206" s="63"/>
      <c r="K206" s="80"/>
    </row>
    <row r="207" spans="1:11">
      <c r="A207" s="78"/>
      <c r="B207" s="79" t="s">
        <v>187</v>
      </c>
      <c r="C207" s="63"/>
      <c r="D207" s="63"/>
      <c r="E207" s="63"/>
      <c r="F207" s="63"/>
      <c r="G207" s="63"/>
      <c r="H207" s="63"/>
      <c r="K207" s="80"/>
    </row>
    <row r="208" spans="1:11">
      <c r="A208" s="78"/>
      <c r="B208" s="79"/>
      <c r="C208" s="63"/>
      <c r="D208" s="63"/>
      <c r="E208" s="63"/>
      <c r="F208" s="63"/>
      <c r="G208" s="63"/>
      <c r="H208" s="63"/>
      <c r="K208" s="80"/>
    </row>
    <row r="209" spans="1:11">
      <c r="A209" s="78" t="s">
        <v>3</v>
      </c>
      <c r="B209" s="81" t="s">
        <v>188</v>
      </c>
      <c r="C209" s="63"/>
      <c r="D209" s="63"/>
      <c r="E209" s="63"/>
      <c r="F209" s="63"/>
      <c r="G209" s="63"/>
      <c r="H209" s="63"/>
      <c r="K209" s="80"/>
    </row>
    <row r="210" spans="1:11">
      <c r="A210" s="78"/>
      <c r="B210" s="79"/>
      <c r="C210" s="63"/>
      <c r="D210" s="63"/>
      <c r="E210" s="63"/>
      <c r="F210" s="63"/>
      <c r="G210" s="63"/>
      <c r="H210" s="63"/>
      <c r="K210" s="80"/>
    </row>
    <row r="211" spans="1:11">
      <c r="A211" s="78"/>
      <c r="B211" s="79" t="s">
        <v>189</v>
      </c>
      <c r="C211" s="63"/>
      <c r="D211" s="63"/>
      <c r="E211" s="63"/>
      <c r="F211" s="63"/>
      <c r="G211" s="63"/>
      <c r="H211" s="63"/>
      <c r="K211" s="80"/>
    </row>
    <row r="212" spans="1:11">
      <c r="A212" s="78"/>
      <c r="B212" s="79" t="s">
        <v>190</v>
      </c>
      <c r="C212" s="63"/>
      <c r="D212" s="63"/>
      <c r="E212" s="63"/>
      <c r="F212" s="63"/>
      <c r="G212" s="63"/>
      <c r="H212" s="63"/>
      <c r="K212" s="80"/>
    </row>
    <row r="213" spans="1:11">
      <c r="A213" s="78"/>
      <c r="B213" s="79" t="s">
        <v>191</v>
      </c>
      <c r="C213" s="63"/>
      <c r="D213" s="63"/>
      <c r="E213" s="63"/>
      <c r="F213" s="63"/>
      <c r="G213" s="63"/>
      <c r="H213" s="63"/>
      <c r="K213" s="80"/>
    </row>
    <row r="214" spans="1:11">
      <c r="A214" s="78"/>
      <c r="B214" s="79" t="s">
        <v>192</v>
      </c>
      <c r="C214" s="63"/>
      <c r="D214" s="63"/>
      <c r="E214" s="63"/>
      <c r="F214" s="63"/>
      <c r="G214" s="63"/>
      <c r="H214" s="63"/>
      <c r="K214" s="80"/>
    </row>
    <row r="215" spans="1:11">
      <c r="A215" s="78"/>
      <c r="B215" s="79" t="s">
        <v>193</v>
      </c>
      <c r="C215" s="63"/>
      <c r="D215" s="63"/>
      <c r="E215" s="63"/>
      <c r="F215" s="63"/>
      <c r="G215" s="63"/>
      <c r="H215" s="63"/>
      <c r="K215" s="80"/>
    </row>
    <row r="216" spans="1:11">
      <c r="A216" s="78"/>
      <c r="B216" s="79" t="s">
        <v>194</v>
      </c>
      <c r="C216" s="63"/>
      <c r="D216" s="63"/>
      <c r="E216" s="63"/>
      <c r="F216" s="63"/>
      <c r="G216" s="63"/>
      <c r="H216" s="63"/>
      <c r="K216" s="80"/>
    </row>
    <row r="217" spans="1:11">
      <c r="A217" s="78"/>
      <c r="B217" s="79"/>
      <c r="C217" s="63"/>
      <c r="D217" s="63"/>
      <c r="E217" s="63"/>
      <c r="F217" s="63"/>
      <c r="G217" s="63"/>
      <c r="H217" s="63"/>
      <c r="K217" s="80"/>
    </row>
    <row r="218" spans="1:11">
      <c r="A218" s="78" t="s">
        <v>5</v>
      </c>
      <c r="B218" s="81" t="s">
        <v>195</v>
      </c>
      <c r="C218" s="63"/>
      <c r="D218" s="63"/>
      <c r="E218" s="63"/>
      <c r="F218" s="63"/>
      <c r="G218" s="63"/>
      <c r="H218" s="63"/>
      <c r="K218" s="80"/>
    </row>
    <row r="219" spans="1:11">
      <c r="A219" s="78"/>
      <c r="B219" s="79"/>
      <c r="C219" s="63"/>
      <c r="D219" s="63"/>
      <c r="E219" s="63"/>
      <c r="F219" s="63"/>
      <c r="G219" s="63"/>
      <c r="H219" s="63"/>
      <c r="K219" s="80"/>
    </row>
    <row r="220" spans="1:11">
      <c r="A220" s="78"/>
      <c r="B220" s="79" t="s">
        <v>196</v>
      </c>
      <c r="C220" s="63"/>
      <c r="D220" s="63"/>
      <c r="E220" s="63"/>
      <c r="F220" s="63"/>
      <c r="G220" s="63"/>
      <c r="H220" s="63"/>
      <c r="K220" s="80"/>
    </row>
    <row r="221" spans="1:11">
      <c r="A221" s="78"/>
      <c r="B221" s="79" t="s">
        <v>197</v>
      </c>
      <c r="C221" s="63"/>
      <c r="D221" s="63"/>
      <c r="E221" s="63"/>
      <c r="F221" s="63"/>
      <c r="G221" s="63"/>
      <c r="H221" s="63"/>
      <c r="K221" s="80"/>
    </row>
    <row r="222" spans="1:11">
      <c r="A222" s="78"/>
      <c r="B222" s="79" t="s">
        <v>198</v>
      </c>
      <c r="C222" s="63"/>
      <c r="D222" s="63"/>
      <c r="E222" s="63"/>
      <c r="F222" s="63"/>
      <c r="G222" s="63"/>
      <c r="H222" s="63"/>
      <c r="K222" s="80"/>
    </row>
    <row r="223" spans="1:11">
      <c r="A223" s="78"/>
      <c r="B223" s="79"/>
      <c r="C223" s="63"/>
      <c r="D223" s="63"/>
      <c r="E223" s="63"/>
      <c r="F223" s="63"/>
      <c r="G223" s="63"/>
      <c r="H223" s="63"/>
      <c r="K223" s="80"/>
    </row>
    <row r="224" spans="1:11">
      <c r="A224" s="78" t="s">
        <v>6</v>
      </c>
      <c r="B224" s="81" t="s">
        <v>199</v>
      </c>
      <c r="C224" s="63"/>
      <c r="D224" s="63"/>
      <c r="E224" s="63"/>
      <c r="F224" s="63"/>
      <c r="G224" s="63"/>
      <c r="H224" s="63"/>
      <c r="K224" s="80"/>
    </row>
    <row r="225" spans="1:11">
      <c r="A225" s="78"/>
      <c r="B225" s="79"/>
      <c r="C225" s="63"/>
      <c r="D225" s="63"/>
      <c r="E225" s="63"/>
      <c r="F225" s="63"/>
      <c r="G225" s="63"/>
      <c r="H225" s="63"/>
      <c r="K225" s="80"/>
    </row>
    <row r="226" spans="1:11">
      <c r="A226" s="78"/>
      <c r="B226" s="79" t="s">
        <v>200</v>
      </c>
      <c r="C226" s="63"/>
      <c r="D226" s="63"/>
      <c r="E226" s="63"/>
      <c r="F226" s="63"/>
      <c r="G226" s="63"/>
      <c r="H226" s="63"/>
      <c r="K226" s="80"/>
    </row>
    <row r="227" spans="1:11">
      <c r="A227" s="78"/>
      <c r="B227" s="79" t="s">
        <v>201</v>
      </c>
      <c r="C227" s="63"/>
      <c r="D227" s="63"/>
      <c r="E227" s="63"/>
      <c r="F227" s="63"/>
      <c r="G227" s="63"/>
      <c r="H227" s="63"/>
      <c r="K227" s="80"/>
    </row>
    <row r="228" spans="1:11">
      <c r="A228" s="78"/>
      <c r="B228" s="79"/>
      <c r="C228" s="63"/>
      <c r="D228" s="63"/>
      <c r="E228" s="63"/>
      <c r="F228" s="63"/>
      <c r="G228" s="63"/>
      <c r="H228" s="63"/>
      <c r="K228" s="80"/>
    </row>
    <row r="229" spans="1:11">
      <c r="A229" s="78"/>
      <c r="B229" s="79" t="s">
        <v>202</v>
      </c>
      <c r="C229" s="63"/>
      <c r="D229" s="63"/>
      <c r="E229" s="63"/>
      <c r="F229" s="63"/>
      <c r="G229" s="63"/>
      <c r="H229" s="63"/>
      <c r="K229" s="80"/>
    </row>
    <row r="230" spans="1:11">
      <c r="A230" s="78"/>
      <c r="B230" s="79" t="s">
        <v>203</v>
      </c>
      <c r="C230" s="63"/>
      <c r="D230" s="63"/>
      <c r="E230" s="63"/>
      <c r="F230" s="63"/>
      <c r="G230" s="63"/>
      <c r="H230" s="63"/>
      <c r="K230" s="80"/>
    </row>
    <row r="231" spans="1:11">
      <c r="A231" s="78"/>
      <c r="B231" s="79" t="s">
        <v>204</v>
      </c>
      <c r="C231" s="63"/>
      <c r="D231" s="63"/>
      <c r="E231" s="63"/>
      <c r="F231" s="63"/>
      <c r="G231" s="63"/>
      <c r="H231" s="63"/>
      <c r="K231" s="80"/>
    </row>
    <row r="232" spans="1:11">
      <c r="A232" s="78"/>
      <c r="B232" s="79" t="s">
        <v>205</v>
      </c>
      <c r="C232" s="63"/>
      <c r="D232" s="63"/>
      <c r="E232" s="63"/>
      <c r="F232" s="63"/>
      <c r="G232" s="63"/>
      <c r="H232" s="63"/>
      <c r="K232" s="80"/>
    </row>
    <row r="233" spans="1:11">
      <c r="A233" s="78"/>
      <c r="B233" s="79" t="s">
        <v>206</v>
      </c>
      <c r="C233" s="63"/>
      <c r="D233" s="63"/>
      <c r="E233" s="63"/>
      <c r="F233" s="63"/>
      <c r="G233" s="63"/>
      <c r="H233" s="63"/>
      <c r="K233" s="80"/>
    </row>
    <row r="234" spans="1:11">
      <c r="A234" s="78"/>
      <c r="B234" s="79" t="s">
        <v>207</v>
      </c>
      <c r="C234" s="63"/>
      <c r="D234" s="63"/>
      <c r="E234" s="63"/>
      <c r="F234" s="63"/>
      <c r="G234" s="63"/>
      <c r="H234" s="63"/>
      <c r="K234" s="80"/>
    </row>
    <row r="235" spans="1:11">
      <c r="A235" s="78"/>
      <c r="B235" s="79"/>
      <c r="C235" s="63"/>
      <c r="D235" s="63"/>
      <c r="E235" s="63"/>
      <c r="F235" s="63"/>
      <c r="G235" s="63"/>
      <c r="H235" s="63"/>
      <c r="K235" s="80"/>
    </row>
    <row r="236" spans="1:11">
      <c r="A236" s="78" t="s">
        <v>7</v>
      </c>
      <c r="B236" s="81" t="s">
        <v>208</v>
      </c>
      <c r="C236" s="63"/>
      <c r="D236" s="63"/>
      <c r="E236" s="63"/>
      <c r="F236" s="63"/>
      <c r="G236" s="63"/>
      <c r="H236" s="63"/>
      <c r="K236" s="80"/>
    </row>
    <row r="237" spans="1:11">
      <c r="A237" s="78"/>
      <c r="B237" s="79"/>
      <c r="C237" s="63"/>
      <c r="D237" s="63"/>
      <c r="E237" s="63"/>
      <c r="F237" s="63"/>
      <c r="G237" s="63"/>
      <c r="H237" s="63"/>
      <c r="K237" s="80"/>
    </row>
    <row r="238" spans="1:11">
      <c r="A238" s="78"/>
      <c r="B238" s="79" t="s">
        <v>209</v>
      </c>
      <c r="C238" s="63"/>
      <c r="D238" s="63"/>
      <c r="E238" s="63"/>
      <c r="F238" s="63"/>
      <c r="G238" s="63"/>
      <c r="H238" s="63"/>
      <c r="K238" s="80"/>
    </row>
    <row r="239" spans="1:11">
      <c r="A239" s="78"/>
      <c r="B239" s="79" t="s">
        <v>210</v>
      </c>
      <c r="C239" s="63"/>
      <c r="D239" s="63"/>
      <c r="E239" s="63"/>
      <c r="F239" s="63"/>
      <c r="G239" s="63"/>
      <c r="H239" s="63"/>
      <c r="K239" s="80"/>
    </row>
    <row r="240" spans="1:11">
      <c r="A240" s="78"/>
      <c r="B240" s="79" t="s">
        <v>211</v>
      </c>
      <c r="C240" s="63"/>
      <c r="D240" s="63"/>
      <c r="E240" s="63"/>
      <c r="F240" s="63"/>
      <c r="G240" s="63"/>
      <c r="H240" s="63"/>
      <c r="K240" s="80"/>
    </row>
    <row r="241" spans="1:11">
      <c r="A241" s="78"/>
      <c r="B241" s="79" t="s">
        <v>212</v>
      </c>
      <c r="C241" s="63"/>
      <c r="D241" s="63"/>
      <c r="E241" s="63"/>
      <c r="F241" s="63"/>
      <c r="G241" s="63"/>
      <c r="H241" s="63"/>
      <c r="K241" s="80"/>
    </row>
    <row r="242" spans="1:11">
      <c r="A242" s="78"/>
      <c r="B242" s="79" t="s">
        <v>213</v>
      </c>
      <c r="C242" s="63"/>
      <c r="D242" s="63"/>
      <c r="E242" s="63"/>
      <c r="F242" s="63"/>
      <c r="G242" s="63"/>
      <c r="H242" s="63"/>
      <c r="K242" s="80"/>
    </row>
    <row r="243" spans="1:11">
      <c r="A243" s="78"/>
      <c r="B243" s="79"/>
      <c r="C243" s="63"/>
      <c r="D243" s="63"/>
      <c r="E243" s="63"/>
      <c r="F243" s="63"/>
      <c r="G243" s="63"/>
      <c r="H243" s="63" t="s">
        <v>41</v>
      </c>
      <c r="K243" s="80"/>
    </row>
    <row r="244" spans="1:11">
      <c r="A244" s="78" t="s">
        <v>9</v>
      </c>
      <c r="B244" s="81" t="s">
        <v>214</v>
      </c>
      <c r="C244" s="63"/>
      <c r="D244" s="63"/>
      <c r="E244" s="63"/>
      <c r="F244" s="63"/>
      <c r="G244" s="63"/>
      <c r="H244" s="63"/>
      <c r="K244" s="80"/>
    </row>
    <row r="245" spans="1:11">
      <c r="A245" s="78"/>
      <c r="B245" s="79"/>
      <c r="C245" s="63"/>
      <c r="D245" s="63"/>
      <c r="E245" s="63"/>
      <c r="F245" s="63"/>
      <c r="G245" s="63"/>
      <c r="H245" s="63"/>
      <c r="K245" s="80"/>
    </row>
    <row r="246" spans="1:11">
      <c r="A246" s="78"/>
      <c r="B246" s="79" t="s">
        <v>215</v>
      </c>
      <c r="C246" s="63"/>
      <c r="D246" s="63"/>
      <c r="E246" s="63"/>
      <c r="F246" s="63"/>
      <c r="G246" s="63"/>
      <c r="H246" s="63"/>
      <c r="K246" s="80"/>
    </row>
    <row r="247" spans="1:11">
      <c r="A247" s="78"/>
      <c r="B247" s="79" t="s">
        <v>216</v>
      </c>
      <c r="C247" s="63"/>
      <c r="D247" s="63"/>
      <c r="E247" s="63"/>
      <c r="F247" s="63"/>
      <c r="G247" s="63"/>
      <c r="H247" s="63"/>
      <c r="K247" s="80"/>
    </row>
    <row r="248" spans="1:11">
      <c r="A248" s="78"/>
      <c r="B248" s="79"/>
      <c r="C248" s="63"/>
      <c r="D248" s="63"/>
      <c r="E248" s="63"/>
      <c r="F248" s="63"/>
      <c r="G248" s="63"/>
      <c r="H248" s="63"/>
      <c r="K248" s="80"/>
    </row>
    <row r="249" spans="1:11">
      <c r="A249" s="78"/>
      <c r="B249" s="79"/>
      <c r="C249" s="63"/>
      <c r="D249" s="63"/>
      <c r="E249" s="63"/>
      <c r="F249" s="63"/>
      <c r="G249" s="63"/>
      <c r="H249" s="63"/>
      <c r="K249" s="80"/>
    </row>
    <row r="250" spans="1:11">
      <c r="A250" s="78"/>
      <c r="B250" s="79"/>
      <c r="C250" s="63"/>
      <c r="D250" s="63"/>
      <c r="E250" s="63"/>
      <c r="F250" s="63"/>
      <c r="G250" s="63"/>
      <c r="H250" s="63"/>
      <c r="K250" s="80"/>
    </row>
    <row r="251" spans="1:11">
      <c r="A251" s="78"/>
      <c r="B251" s="79"/>
      <c r="C251" s="63"/>
      <c r="D251" s="63"/>
      <c r="E251" s="63"/>
      <c r="F251" s="63"/>
      <c r="G251" s="63"/>
      <c r="H251" s="63"/>
      <c r="K251" s="80"/>
    </row>
    <row r="252" spans="1:11">
      <c r="A252" s="78"/>
      <c r="B252" s="79"/>
      <c r="C252" s="63"/>
      <c r="D252" s="63"/>
      <c r="E252" s="63"/>
      <c r="F252" s="63"/>
      <c r="G252" s="63"/>
      <c r="H252" s="63"/>
      <c r="K252" s="80"/>
    </row>
    <row r="253" spans="1:11">
      <c r="A253" s="78"/>
      <c r="B253" s="79"/>
      <c r="C253" s="63"/>
      <c r="D253" s="63"/>
      <c r="E253" s="63"/>
      <c r="F253" s="63"/>
      <c r="G253" s="63"/>
      <c r="H253" s="63"/>
      <c r="K253" s="88"/>
    </row>
    <row r="254" spans="1:11">
      <c r="A254" s="78"/>
      <c r="B254" s="79"/>
      <c r="C254" s="63"/>
      <c r="D254" s="63"/>
      <c r="E254" s="63"/>
      <c r="F254" s="63"/>
      <c r="G254" s="63"/>
      <c r="H254" s="63"/>
      <c r="K254" s="80"/>
    </row>
    <row r="255" spans="1:11">
      <c r="A255" s="78"/>
      <c r="B255" s="79"/>
      <c r="C255" s="63"/>
      <c r="D255" s="63"/>
      <c r="E255" s="63"/>
      <c r="F255" s="63"/>
      <c r="G255" s="89" t="s">
        <v>129</v>
      </c>
      <c r="H255" s="63"/>
      <c r="I255" s="89"/>
      <c r="J255" s="90" t="s">
        <v>53</v>
      </c>
      <c r="K255" s="91">
        <f>K247</f>
        <v>0</v>
      </c>
    </row>
    <row r="256" spans="1:11">
      <c r="A256" s="78"/>
      <c r="B256" s="79"/>
      <c r="C256" s="63"/>
      <c r="D256" s="63"/>
      <c r="E256" s="63"/>
      <c r="F256" s="63"/>
      <c r="G256" s="63"/>
      <c r="H256" s="63"/>
      <c r="K256" s="88"/>
    </row>
    <row r="257" spans="1:11">
      <c r="A257" s="78"/>
      <c r="B257" s="79"/>
      <c r="C257" s="63"/>
      <c r="D257" s="63"/>
      <c r="E257" s="63"/>
      <c r="F257" s="63"/>
      <c r="G257" s="63"/>
      <c r="H257" s="63"/>
      <c r="K257" s="80"/>
    </row>
    <row r="258" spans="1:11">
      <c r="A258" s="78"/>
      <c r="B258" s="79"/>
      <c r="C258" s="63"/>
      <c r="D258" s="63"/>
      <c r="E258" s="63"/>
      <c r="F258" s="63"/>
      <c r="G258" s="63"/>
      <c r="H258" s="63"/>
      <c r="K258" s="80"/>
    </row>
    <row r="259" spans="1:11">
      <c r="A259" s="78" t="s">
        <v>15</v>
      </c>
      <c r="B259" s="81" t="s">
        <v>217</v>
      </c>
      <c r="C259" s="63"/>
      <c r="D259" s="63"/>
      <c r="E259" s="63"/>
      <c r="F259" s="63"/>
      <c r="G259" s="63"/>
      <c r="H259" s="63"/>
      <c r="K259" s="80"/>
    </row>
    <row r="260" spans="1:11">
      <c r="A260" s="78"/>
      <c r="B260" s="79"/>
      <c r="C260" s="63"/>
      <c r="D260" s="63"/>
      <c r="E260" s="63"/>
      <c r="F260" s="63"/>
      <c r="G260" s="63"/>
      <c r="H260" s="63"/>
      <c r="K260" s="80"/>
    </row>
    <row r="261" spans="1:11">
      <c r="A261" s="78"/>
      <c r="B261" s="79" t="s">
        <v>218</v>
      </c>
      <c r="C261" s="63"/>
      <c r="D261" s="63"/>
      <c r="E261" s="63"/>
      <c r="F261" s="63"/>
      <c r="G261" s="63"/>
      <c r="H261" s="63"/>
      <c r="K261" s="80"/>
    </row>
    <row r="262" spans="1:11">
      <c r="A262" s="78"/>
      <c r="B262" s="79" t="s">
        <v>219</v>
      </c>
      <c r="C262" s="63"/>
      <c r="D262" s="63"/>
      <c r="E262" s="63"/>
      <c r="F262" s="63"/>
      <c r="G262" s="63"/>
      <c r="H262" s="63"/>
      <c r="K262" s="80"/>
    </row>
    <row r="263" spans="1:11">
      <c r="A263" s="78"/>
      <c r="B263" s="79" t="s">
        <v>220</v>
      </c>
      <c r="C263" s="63"/>
      <c r="D263" s="63"/>
      <c r="E263" s="63"/>
      <c r="F263" s="63"/>
      <c r="G263" s="63"/>
      <c r="H263" s="63"/>
      <c r="K263" s="80"/>
    </row>
    <row r="264" spans="1:11">
      <c r="A264" s="78"/>
      <c r="B264" s="79" t="s">
        <v>221</v>
      </c>
      <c r="C264" s="63"/>
      <c r="D264" s="63"/>
      <c r="E264" s="63"/>
      <c r="F264" s="63"/>
      <c r="G264" s="63"/>
      <c r="H264" s="63"/>
      <c r="K264" s="80"/>
    </row>
    <row r="265" spans="1:11">
      <c r="A265" s="78"/>
      <c r="B265" s="79" t="s">
        <v>222</v>
      </c>
      <c r="C265" s="63"/>
      <c r="D265" s="63"/>
      <c r="E265" s="63"/>
      <c r="F265" s="63"/>
      <c r="G265" s="63"/>
      <c r="H265" s="63"/>
      <c r="K265" s="80"/>
    </row>
    <row r="266" spans="1:11">
      <c r="A266" s="78"/>
      <c r="B266" s="79" t="s">
        <v>223</v>
      </c>
      <c r="C266" s="63"/>
      <c r="D266" s="63"/>
      <c r="E266" s="63"/>
      <c r="F266" s="63"/>
      <c r="G266" s="63"/>
      <c r="H266" s="63"/>
      <c r="K266" s="80"/>
    </row>
    <row r="267" spans="1:11">
      <c r="A267" s="78"/>
      <c r="B267" s="79" t="s">
        <v>224</v>
      </c>
      <c r="C267" s="63"/>
      <c r="D267" s="63"/>
      <c r="E267" s="63"/>
      <c r="F267" s="63"/>
      <c r="G267" s="63"/>
      <c r="H267" s="63"/>
      <c r="K267" s="80"/>
    </row>
    <row r="268" spans="1:11">
      <c r="A268" s="78"/>
      <c r="B268" s="79"/>
      <c r="C268" s="63"/>
      <c r="D268" s="63"/>
      <c r="E268" s="63"/>
      <c r="F268" s="63"/>
      <c r="G268" s="63"/>
      <c r="H268" s="63"/>
      <c r="K268" s="80"/>
    </row>
    <row r="269" spans="1:11">
      <c r="A269" s="78"/>
      <c r="B269" s="79" t="s">
        <v>225</v>
      </c>
      <c r="C269" s="63"/>
      <c r="D269" s="63"/>
      <c r="E269" s="63"/>
      <c r="F269" s="63"/>
      <c r="G269" s="63"/>
      <c r="H269" s="63"/>
      <c r="K269" s="80"/>
    </row>
    <row r="270" spans="1:11">
      <c r="A270" s="78"/>
      <c r="B270" s="79" t="s">
        <v>226</v>
      </c>
      <c r="C270" s="63"/>
      <c r="D270" s="63"/>
      <c r="E270" s="63"/>
      <c r="F270" s="63"/>
      <c r="G270" s="63"/>
      <c r="H270" s="63"/>
      <c r="K270" s="80"/>
    </row>
    <row r="271" spans="1:11">
      <c r="A271" s="78"/>
      <c r="B271" s="79" t="s">
        <v>227</v>
      </c>
      <c r="C271" s="63"/>
      <c r="D271" s="63"/>
      <c r="E271" s="63"/>
      <c r="F271" s="63"/>
      <c r="G271" s="63"/>
      <c r="H271" s="63"/>
      <c r="K271" s="80"/>
    </row>
    <row r="272" spans="1:11">
      <c r="A272" s="78"/>
      <c r="B272" s="79" t="s">
        <v>228</v>
      </c>
      <c r="C272" s="63"/>
      <c r="D272" s="63"/>
      <c r="E272" s="63"/>
      <c r="F272" s="63"/>
      <c r="G272" s="63"/>
      <c r="H272" s="63"/>
      <c r="K272" s="80"/>
    </row>
    <row r="273" spans="1:11">
      <c r="A273" s="78"/>
      <c r="B273" s="79" t="s">
        <v>229</v>
      </c>
      <c r="C273" s="63"/>
      <c r="D273" s="63"/>
      <c r="E273" s="63"/>
      <c r="F273" s="63"/>
      <c r="G273" s="63"/>
      <c r="H273" s="63"/>
      <c r="K273" s="80"/>
    </row>
    <row r="274" spans="1:11">
      <c r="A274" s="78"/>
      <c r="B274" s="79" t="s">
        <v>230</v>
      </c>
      <c r="C274" s="63"/>
      <c r="D274" s="63"/>
      <c r="E274" s="63"/>
      <c r="F274" s="63"/>
      <c r="G274" s="63"/>
      <c r="H274" s="63"/>
      <c r="K274" s="80"/>
    </row>
    <row r="275" spans="1:11">
      <c r="A275" s="78"/>
      <c r="B275" s="79"/>
      <c r="C275" s="63"/>
      <c r="D275" s="63"/>
      <c r="E275" s="63"/>
      <c r="F275" s="63"/>
      <c r="G275" s="63"/>
      <c r="H275" s="63"/>
      <c r="K275" s="80"/>
    </row>
    <row r="276" spans="1:11">
      <c r="A276" s="78"/>
      <c r="B276" s="79" t="s">
        <v>231</v>
      </c>
      <c r="C276" s="63"/>
      <c r="D276" s="63"/>
      <c r="E276" s="63"/>
      <c r="F276" s="63"/>
      <c r="G276" s="63"/>
      <c r="H276" s="63"/>
      <c r="K276" s="80"/>
    </row>
    <row r="277" spans="1:11">
      <c r="A277" s="78"/>
      <c r="B277" s="79" t="s">
        <v>232</v>
      </c>
      <c r="C277" s="63"/>
      <c r="D277" s="63"/>
      <c r="E277" s="63"/>
      <c r="F277" s="63"/>
      <c r="G277" s="63"/>
      <c r="H277" s="63"/>
      <c r="K277" s="80"/>
    </row>
    <row r="278" spans="1:11">
      <c r="A278" s="78"/>
      <c r="B278" s="79" t="s">
        <v>233</v>
      </c>
      <c r="C278" s="63"/>
      <c r="D278" s="63"/>
      <c r="E278" s="63"/>
      <c r="F278" s="63"/>
      <c r="G278" s="63"/>
      <c r="H278" s="63"/>
      <c r="K278" s="80"/>
    </row>
    <row r="279" spans="1:11">
      <c r="A279" s="78"/>
      <c r="B279" s="79"/>
      <c r="C279" s="63"/>
      <c r="D279" s="63"/>
      <c r="E279" s="63"/>
      <c r="F279" s="63"/>
      <c r="G279" s="63"/>
      <c r="H279" s="63"/>
      <c r="K279" s="80"/>
    </row>
    <row r="280" spans="1:11">
      <c r="A280" s="78"/>
      <c r="B280" s="79" t="s">
        <v>234</v>
      </c>
      <c r="C280" s="63"/>
      <c r="D280" s="63"/>
      <c r="E280" s="63"/>
      <c r="F280" s="63"/>
      <c r="G280" s="63"/>
      <c r="H280" s="63"/>
      <c r="K280" s="80"/>
    </row>
    <row r="281" spans="1:11">
      <c r="A281" s="78"/>
      <c r="B281" s="79"/>
      <c r="C281" s="63"/>
      <c r="D281" s="63"/>
      <c r="E281" s="63"/>
      <c r="F281" s="63"/>
      <c r="G281" s="63"/>
      <c r="H281" s="63"/>
      <c r="K281" s="80"/>
    </row>
    <row r="282" spans="1:11">
      <c r="A282" s="78" t="s">
        <v>3</v>
      </c>
      <c r="B282" s="81" t="s">
        <v>235</v>
      </c>
      <c r="C282" s="63"/>
      <c r="D282" s="63"/>
      <c r="E282" s="63"/>
      <c r="F282" s="63"/>
      <c r="G282" s="63"/>
      <c r="H282" s="63"/>
      <c r="K282" s="80"/>
    </row>
    <row r="283" spans="1:11">
      <c r="A283" s="78"/>
      <c r="B283" s="79"/>
      <c r="C283" s="63"/>
      <c r="D283" s="63"/>
      <c r="E283" s="63"/>
      <c r="F283" s="63"/>
      <c r="G283" s="63"/>
      <c r="H283" s="63"/>
      <c r="K283" s="80"/>
    </row>
    <row r="284" spans="1:11">
      <c r="A284" s="78"/>
      <c r="B284" s="79" t="s">
        <v>236</v>
      </c>
      <c r="C284" s="63"/>
      <c r="D284" s="63"/>
      <c r="E284" s="63"/>
      <c r="F284" s="63"/>
      <c r="G284" s="63"/>
      <c r="H284" s="63"/>
      <c r="K284" s="80"/>
    </row>
    <row r="285" spans="1:11">
      <c r="A285" s="78"/>
      <c r="B285" s="79" t="s">
        <v>237</v>
      </c>
      <c r="C285" s="63"/>
      <c r="D285" s="63"/>
      <c r="E285" s="63"/>
      <c r="F285" s="63"/>
      <c r="G285" s="63"/>
      <c r="H285" s="63"/>
      <c r="K285" s="80"/>
    </row>
    <row r="286" spans="1:11">
      <c r="A286" s="78"/>
      <c r="B286" s="79"/>
      <c r="C286" s="63"/>
      <c r="D286" s="63"/>
      <c r="E286" s="63"/>
      <c r="F286" s="63"/>
      <c r="G286" s="63"/>
      <c r="H286" s="63"/>
      <c r="K286" s="80"/>
    </row>
    <row r="287" spans="1:11">
      <c r="A287" s="78"/>
      <c r="B287" s="79" t="s">
        <v>238</v>
      </c>
      <c r="C287" s="63"/>
      <c r="D287" s="63"/>
      <c r="E287" s="63"/>
      <c r="F287" s="63"/>
      <c r="G287" s="63"/>
      <c r="H287" s="63"/>
      <c r="K287" s="80"/>
    </row>
    <row r="288" spans="1:11">
      <c r="A288" s="78"/>
      <c r="B288" s="79" t="s">
        <v>239</v>
      </c>
      <c r="C288" s="63"/>
      <c r="D288" s="63"/>
      <c r="E288" s="63"/>
      <c r="F288" s="63"/>
      <c r="G288" s="63"/>
      <c r="H288" s="63"/>
      <c r="K288" s="80"/>
    </row>
    <row r="289" spans="1:11">
      <c r="A289" s="78"/>
      <c r="B289" s="79" t="s">
        <v>240</v>
      </c>
      <c r="C289" s="63"/>
      <c r="D289" s="63"/>
      <c r="E289" s="63"/>
      <c r="F289" s="63"/>
      <c r="G289" s="63"/>
      <c r="H289" s="63"/>
      <c r="K289" s="80"/>
    </row>
    <row r="290" spans="1:11">
      <c r="A290" s="78"/>
      <c r="B290" s="79" t="s">
        <v>241</v>
      </c>
      <c r="C290" s="63"/>
      <c r="D290" s="63"/>
      <c r="E290" s="63"/>
      <c r="F290" s="63"/>
      <c r="G290" s="63"/>
      <c r="H290" s="63"/>
      <c r="K290" s="80"/>
    </row>
    <row r="291" spans="1:11">
      <c r="A291" s="78"/>
      <c r="B291" s="79"/>
      <c r="C291" s="63"/>
      <c r="D291" s="63"/>
      <c r="E291" s="63"/>
      <c r="F291" s="63"/>
      <c r="G291" s="63"/>
      <c r="H291" s="63"/>
      <c r="K291" s="80"/>
    </row>
    <row r="292" spans="1:11">
      <c r="A292" s="78" t="s">
        <v>5</v>
      </c>
      <c r="B292" s="81" t="s">
        <v>242</v>
      </c>
      <c r="C292" s="63"/>
      <c r="D292" s="63"/>
      <c r="E292" s="63"/>
      <c r="F292" s="63"/>
      <c r="G292" s="63"/>
      <c r="H292" s="63"/>
      <c r="K292" s="80"/>
    </row>
    <row r="293" spans="1:11">
      <c r="A293" s="78"/>
      <c r="B293" s="79"/>
      <c r="C293" s="63"/>
      <c r="D293" s="63"/>
      <c r="E293" s="63"/>
      <c r="F293" s="63"/>
      <c r="G293" s="63"/>
      <c r="H293" s="63"/>
      <c r="K293" s="80"/>
    </row>
    <row r="294" spans="1:11">
      <c r="A294" s="78"/>
      <c r="B294" s="79" t="s">
        <v>243</v>
      </c>
      <c r="C294" s="63"/>
      <c r="D294" s="63"/>
      <c r="E294" s="63"/>
      <c r="F294" s="63"/>
      <c r="G294" s="63"/>
      <c r="H294" s="63"/>
      <c r="K294" s="80"/>
    </row>
    <row r="295" spans="1:11">
      <c r="A295" s="78"/>
      <c r="B295" s="79" t="s">
        <v>244</v>
      </c>
      <c r="C295" s="63"/>
      <c r="D295" s="63"/>
      <c r="E295" s="63"/>
      <c r="F295" s="63"/>
      <c r="G295" s="63"/>
      <c r="H295" s="63"/>
      <c r="K295" s="80"/>
    </row>
    <row r="296" spans="1:11">
      <c r="A296" s="78"/>
      <c r="B296" s="79" t="s">
        <v>245</v>
      </c>
      <c r="C296" s="63"/>
      <c r="D296" s="63"/>
      <c r="E296" s="63"/>
      <c r="F296" s="63"/>
      <c r="G296" s="63"/>
      <c r="H296" s="63"/>
      <c r="K296" s="80"/>
    </row>
    <row r="297" spans="1:11">
      <c r="A297" s="78"/>
      <c r="B297" s="79" t="s">
        <v>246</v>
      </c>
      <c r="C297" s="63"/>
      <c r="D297" s="63"/>
      <c r="E297" s="63"/>
      <c r="F297" s="63"/>
      <c r="G297" s="63"/>
      <c r="H297" s="63"/>
      <c r="K297" s="80"/>
    </row>
    <row r="298" spans="1:11">
      <c r="A298" s="78"/>
      <c r="B298" s="79"/>
      <c r="C298" s="63"/>
      <c r="D298" s="63"/>
      <c r="E298" s="63"/>
      <c r="F298" s="63"/>
      <c r="G298" s="63"/>
      <c r="H298" s="63"/>
      <c r="K298" s="80"/>
    </row>
    <row r="299" spans="1:11">
      <c r="A299" s="78" t="s">
        <v>6</v>
      </c>
      <c r="B299" s="81" t="s">
        <v>247</v>
      </c>
      <c r="C299" s="63"/>
      <c r="D299" s="63"/>
      <c r="E299" s="63"/>
      <c r="F299" s="63"/>
      <c r="G299" s="63"/>
      <c r="H299" s="63"/>
      <c r="K299" s="80"/>
    </row>
    <row r="300" spans="1:11">
      <c r="A300" s="78"/>
      <c r="B300" s="79" t="s">
        <v>248</v>
      </c>
      <c r="C300" s="63"/>
      <c r="D300" s="63"/>
      <c r="E300" s="63"/>
      <c r="F300" s="63"/>
      <c r="G300" s="63"/>
      <c r="H300" s="63"/>
      <c r="K300" s="80"/>
    </row>
    <row r="301" spans="1:11">
      <c r="A301" s="78"/>
      <c r="B301" s="79" t="s">
        <v>249</v>
      </c>
      <c r="C301" s="63"/>
      <c r="D301" s="63"/>
      <c r="E301" s="63"/>
      <c r="F301" s="63"/>
      <c r="G301" s="63"/>
      <c r="H301" s="63"/>
      <c r="K301" s="80"/>
    </row>
    <row r="302" spans="1:11">
      <c r="A302" s="78"/>
      <c r="B302" s="79" t="s">
        <v>250</v>
      </c>
      <c r="C302" s="63"/>
      <c r="D302" s="63"/>
      <c r="E302" s="63"/>
      <c r="F302" s="63"/>
      <c r="G302" s="63"/>
      <c r="H302" s="63"/>
      <c r="K302" s="80"/>
    </row>
    <row r="303" spans="1:11">
      <c r="A303" s="78"/>
      <c r="B303" s="79"/>
      <c r="C303" s="63"/>
      <c r="D303" s="63"/>
      <c r="E303" s="63"/>
      <c r="F303" s="63"/>
      <c r="G303" s="63"/>
      <c r="H303" s="63"/>
      <c r="K303" s="80"/>
    </row>
    <row r="304" spans="1:11">
      <c r="A304" s="78"/>
      <c r="B304" s="79"/>
      <c r="C304" s="63"/>
      <c r="D304" s="63"/>
      <c r="E304" s="63"/>
      <c r="F304" s="63"/>
      <c r="G304" s="63"/>
      <c r="H304" s="63"/>
      <c r="K304" s="80"/>
    </row>
    <row r="305" spans="1:256">
      <c r="A305" s="78"/>
      <c r="B305" s="79" t="s">
        <v>251</v>
      </c>
      <c r="C305" s="63"/>
      <c r="D305" s="63"/>
      <c r="E305" s="63"/>
      <c r="F305" s="63"/>
      <c r="G305" s="63"/>
      <c r="H305" s="63"/>
      <c r="K305" s="80"/>
    </row>
    <row r="306" spans="1:256">
      <c r="A306" s="78"/>
      <c r="B306" s="79" t="s">
        <v>252</v>
      </c>
      <c r="C306" s="63"/>
      <c r="D306" s="63"/>
      <c r="E306" s="63"/>
      <c r="F306" s="63"/>
      <c r="G306" s="63"/>
      <c r="H306" s="63"/>
      <c r="K306" s="80"/>
    </row>
    <row r="307" spans="1:256">
      <c r="A307" s="78"/>
      <c r="B307" s="79"/>
      <c r="C307" s="63"/>
      <c r="D307" s="63"/>
      <c r="E307" s="63"/>
      <c r="F307" s="63"/>
      <c r="G307" s="63"/>
      <c r="H307" s="63"/>
      <c r="K307" s="80"/>
    </row>
    <row r="308" spans="1:256">
      <c r="A308" s="78"/>
      <c r="B308" s="79"/>
      <c r="C308" s="63"/>
      <c r="D308" s="63"/>
      <c r="E308" s="63"/>
      <c r="F308" s="63"/>
      <c r="G308" s="63"/>
      <c r="H308" s="63"/>
      <c r="K308" s="80"/>
    </row>
    <row r="309" spans="1:256">
      <c r="A309" s="78"/>
      <c r="B309" s="79"/>
      <c r="C309" s="63"/>
      <c r="D309" s="63"/>
      <c r="E309" s="63"/>
      <c r="F309" s="89" t="s">
        <v>129</v>
      </c>
      <c r="G309" s="63"/>
      <c r="H309" s="89"/>
      <c r="I309" s="89"/>
      <c r="J309" s="90" t="s">
        <v>53</v>
      </c>
      <c r="K309" s="91">
        <f>SUM(K260:K308)</f>
        <v>0</v>
      </c>
    </row>
    <row r="310" spans="1:256">
      <c r="A310" s="78"/>
      <c r="B310" s="93"/>
      <c r="C310" s="63"/>
      <c r="D310" s="63"/>
      <c r="E310" s="63"/>
      <c r="F310" s="63"/>
      <c r="G310" s="63"/>
      <c r="H310" s="63"/>
      <c r="K310" s="88"/>
    </row>
    <row r="311" spans="1:256">
      <c r="A311" s="78"/>
      <c r="B311" s="93"/>
      <c r="C311" s="63"/>
      <c r="D311" s="63"/>
      <c r="E311" s="63"/>
      <c r="F311" s="63"/>
      <c r="G311" s="63"/>
      <c r="H311" s="63"/>
      <c r="K311" s="80"/>
    </row>
    <row r="312" spans="1:256">
      <c r="A312" s="78"/>
      <c r="B312" s="93"/>
      <c r="C312" s="63"/>
      <c r="D312" s="63"/>
      <c r="E312" s="63"/>
      <c r="F312" s="63"/>
      <c r="G312" s="63"/>
      <c r="H312" s="63"/>
      <c r="K312" s="80"/>
    </row>
    <row r="313" spans="1:256">
      <c r="A313" s="78" t="s">
        <v>15</v>
      </c>
      <c r="B313" s="81" t="s">
        <v>253</v>
      </c>
      <c r="C313" s="63"/>
      <c r="D313" s="63"/>
      <c r="E313" s="63"/>
      <c r="F313" s="63"/>
      <c r="G313" s="63"/>
      <c r="H313" s="63"/>
      <c r="K313" s="80"/>
    </row>
    <row r="314" spans="1:256">
      <c r="A314" s="78"/>
      <c r="B314" s="79"/>
      <c r="C314" s="63"/>
      <c r="D314" s="63"/>
      <c r="E314" s="63"/>
      <c r="F314" s="63"/>
      <c r="G314" s="63"/>
      <c r="H314" s="63"/>
      <c r="K314" s="80"/>
    </row>
    <row r="315" spans="1:256">
      <c r="A315" s="78"/>
      <c r="B315" s="79" t="s">
        <v>254</v>
      </c>
      <c r="C315" s="63"/>
      <c r="D315" s="63"/>
      <c r="E315" s="63"/>
      <c r="F315" s="63"/>
      <c r="G315" s="63"/>
      <c r="H315" s="63"/>
      <c r="K315" s="80"/>
    </row>
    <row r="316" spans="1:256">
      <c r="A316" s="78"/>
      <c r="B316" s="79" t="s">
        <v>255</v>
      </c>
      <c r="C316" s="63"/>
      <c r="D316" s="63"/>
      <c r="E316" s="63"/>
      <c r="F316" s="63"/>
      <c r="G316" s="63"/>
      <c r="H316" s="63"/>
      <c r="K316" s="80"/>
    </row>
    <row r="317" spans="1:256">
      <c r="A317" s="78"/>
      <c r="B317" s="79"/>
      <c r="C317" s="63"/>
      <c r="D317" s="63"/>
      <c r="E317" s="63"/>
      <c r="F317" s="63"/>
      <c r="G317" s="63"/>
      <c r="H317" s="63"/>
      <c r="K317" s="80"/>
    </row>
    <row r="318" spans="1:256">
      <c r="A318" s="94"/>
      <c r="B318" s="79" t="s">
        <v>256</v>
      </c>
      <c r="C318" s="95"/>
      <c r="D318" s="95"/>
      <c r="E318" s="95"/>
      <c r="F318" s="95"/>
      <c r="G318" s="95"/>
      <c r="H318" s="95"/>
      <c r="I318" s="95"/>
      <c r="J318" s="95"/>
      <c r="K318" s="96"/>
      <c r="L318" s="97"/>
      <c r="M318" s="97"/>
      <c r="N318" s="97"/>
      <c r="O318" s="97"/>
      <c r="P318" s="97"/>
      <c r="Q318" s="97"/>
      <c r="R318" s="97"/>
      <c r="S318" s="97"/>
      <c r="T318" s="97"/>
      <c r="U318" s="97"/>
      <c r="V318" s="97"/>
      <c r="W318" s="97"/>
      <c r="X318" s="97"/>
      <c r="Y318" s="97"/>
      <c r="Z318" s="97"/>
      <c r="AA318" s="97"/>
      <c r="AB318" s="97"/>
      <c r="AC318" s="97"/>
      <c r="AD318" s="97"/>
      <c r="AE318" s="97"/>
      <c r="AF318" s="97"/>
      <c r="AG318" s="97"/>
      <c r="AH318" s="97"/>
      <c r="AI318" s="97"/>
      <c r="AJ318" s="97"/>
      <c r="AK318" s="97"/>
      <c r="AL318" s="97"/>
      <c r="AM318" s="97"/>
      <c r="AN318" s="97"/>
      <c r="AO318" s="97"/>
      <c r="AP318" s="97"/>
      <c r="AQ318" s="97"/>
      <c r="AR318" s="97"/>
      <c r="AS318" s="97"/>
      <c r="AT318" s="97"/>
      <c r="AU318" s="97"/>
      <c r="AV318" s="97"/>
      <c r="AW318" s="97"/>
      <c r="AX318" s="97"/>
      <c r="AY318" s="97"/>
      <c r="AZ318" s="97"/>
      <c r="BA318" s="97"/>
      <c r="BB318" s="97"/>
      <c r="BC318" s="97"/>
      <c r="BD318" s="97"/>
      <c r="BE318" s="97"/>
      <c r="BF318" s="97"/>
      <c r="BG318" s="97"/>
      <c r="BH318" s="97"/>
      <c r="BI318" s="97"/>
      <c r="BJ318" s="97"/>
      <c r="BK318" s="97"/>
      <c r="BL318" s="97"/>
      <c r="BM318" s="97"/>
      <c r="BN318" s="97"/>
      <c r="BO318" s="97"/>
      <c r="BP318" s="97"/>
      <c r="BQ318" s="97"/>
      <c r="BR318" s="97"/>
      <c r="BS318" s="97"/>
      <c r="BT318" s="97"/>
      <c r="BU318" s="97"/>
      <c r="BV318" s="97"/>
      <c r="BW318" s="97"/>
      <c r="BX318" s="97"/>
      <c r="BY318" s="97"/>
      <c r="BZ318" s="97"/>
      <c r="CA318" s="97"/>
      <c r="CB318" s="97"/>
      <c r="CC318" s="97"/>
      <c r="CD318" s="97"/>
      <c r="CE318" s="97"/>
      <c r="CF318" s="97"/>
      <c r="CG318" s="97"/>
      <c r="CH318" s="97"/>
      <c r="CI318" s="97"/>
      <c r="CJ318" s="97"/>
      <c r="CK318" s="97"/>
      <c r="CL318" s="97"/>
      <c r="CM318" s="97"/>
      <c r="CN318" s="97"/>
      <c r="CO318" s="97"/>
      <c r="CP318" s="97"/>
      <c r="CQ318" s="97"/>
      <c r="CR318" s="97"/>
      <c r="CS318" s="97"/>
      <c r="CT318" s="97"/>
      <c r="CU318" s="97"/>
      <c r="CV318" s="97"/>
      <c r="CW318" s="97"/>
      <c r="CX318" s="97"/>
      <c r="CY318" s="97"/>
      <c r="CZ318" s="97"/>
      <c r="DA318" s="97"/>
      <c r="DB318" s="97"/>
      <c r="DC318" s="97"/>
      <c r="DD318" s="97"/>
      <c r="DE318" s="97"/>
      <c r="DF318" s="97"/>
      <c r="DG318" s="97"/>
      <c r="DH318" s="97"/>
      <c r="DI318" s="97"/>
      <c r="DJ318" s="97"/>
      <c r="DK318" s="97"/>
      <c r="DL318" s="97"/>
      <c r="DM318" s="97"/>
      <c r="DN318" s="97"/>
      <c r="DO318" s="97"/>
      <c r="DP318" s="97"/>
      <c r="DQ318" s="97"/>
      <c r="DR318" s="97"/>
      <c r="DS318" s="97"/>
      <c r="DT318" s="97"/>
      <c r="DU318" s="97"/>
      <c r="DV318" s="97"/>
      <c r="DW318" s="97"/>
      <c r="DX318" s="97"/>
      <c r="DY318" s="97"/>
      <c r="DZ318" s="97"/>
      <c r="EA318" s="97"/>
      <c r="EB318" s="97"/>
      <c r="EC318" s="97"/>
      <c r="ED318" s="97"/>
      <c r="EE318" s="97"/>
      <c r="EF318" s="97"/>
      <c r="EG318" s="97"/>
      <c r="EH318" s="97"/>
      <c r="EI318" s="97"/>
      <c r="EJ318" s="97"/>
      <c r="EK318" s="97"/>
      <c r="EL318" s="97"/>
      <c r="EM318" s="97"/>
      <c r="EN318" s="97"/>
      <c r="EO318" s="97"/>
      <c r="EP318" s="97"/>
      <c r="EQ318" s="97"/>
      <c r="ER318" s="97"/>
      <c r="ES318" s="97"/>
      <c r="ET318" s="97"/>
      <c r="EU318" s="97"/>
      <c r="EV318" s="97"/>
      <c r="EW318" s="97"/>
      <c r="EX318" s="97"/>
      <c r="EY318" s="97"/>
      <c r="EZ318" s="97"/>
      <c r="FA318" s="97"/>
      <c r="FB318" s="97"/>
      <c r="FC318" s="97"/>
      <c r="FD318" s="97"/>
      <c r="FE318" s="97"/>
      <c r="FF318" s="97"/>
      <c r="FG318" s="97"/>
      <c r="FH318" s="97"/>
      <c r="FI318" s="97"/>
      <c r="FJ318" s="97"/>
      <c r="FK318" s="97"/>
      <c r="FL318" s="97"/>
      <c r="FM318" s="97"/>
      <c r="FN318" s="97"/>
      <c r="FO318" s="97"/>
      <c r="FP318" s="97"/>
      <c r="FQ318" s="97"/>
      <c r="FR318" s="97"/>
      <c r="FS318" s="97"/>
      <c r="FT318" s="97"/>
      <c r="FU318" s="97"/>
      <c r="FV318" s="97"/>
      <c r="FW318" s="97"/>
      <c r="FX318" s="97"/>
      <c r="FY318" s="97"/>
      <c r="FZ318" s="97"/>
      <c r="GA318" s="97"/>
      <c r="GB318" s="97"/>
      <c r="GC318" s="97"/>
      <c r="GD318" s="97"/>
      <c r="GE318" s="97"/>
      <c r="GF318" s="97"/>
      <c r="GG318" s="97"/>
      <c r="GH318" s="97"/>
      <c r="GI318" s="97"/>
      <c r="GJ318" s="97"/>
      <c r="GK318" s="97"/>
      <c r="GL318" s="97"/>
      <c r="GM318" s="97"/>
      <c r="GN318" s="97"/>
      <c r="GO318" s="97"/>
      <c r="GP318" s="97"/>
      <c r="GQ318" s="97"/>
      <c r="GR318" s="97"/>
      <c r="GS318" s="97"/>
      <c r="GT318" s="97"/>
      <c r="GU318" s="97"/>
      <c r="GV318" s="97"/>
      <c r="GW318" s="97"/>
      <c r="GX318" s="97"/>
      <c r="GY318" s="97"/>
      <c r="GZ318" s="97"/>
      <c r="HA318" s="97"/>
      <c r="HB318" s="97"/>
      <c r="HC318" s="97"/>
      <c r="HD318" s="97"/>
      <c r="HE318" s="97"/>
      <c r="HF318" s="97"/>
      <c r="HG318" s="97"/>
      <c r="HH318" s="97"/>
      <c r="HI318" s="97"/>
      <c r="HJ318" s="97"/>
      <c r="HK318" s="97"/>
      <c r="HL318" s="97"/>
      <c r="HM318" s="97"/>
      <c r="HN318" s="97"/>
      <c r="HO318" s="97"/>
      <c r="HP318" s="97"/>
      <c r="HQ318" s="97"/>
      <c r="HR318" s="97"/>
      <c r="HS318" s="97"/>
      <c r="HT318" s="97"/>
      <c r="HU318" s="97"/>
      <c r="HV318" s="97"/>
      <c r="HW318" s="97"/>
      <c r="HX318" s="97"/>
      <c r="HY318" s="97"/>
      <c r="HZ318" s="97"/>
      <c r="IA318" s="97"/>
      <c r="IB318" s="97"/>
      <c r="IC318" s="97"/>
      <c r="ID318" s="97"/>
      <c r="IE318" s="97"/>
      <c r="IF318" s="97"/>
      <c r="IG318" s="97"/>
      <c r="IH318" s="97"/>
      <c r="II318" s="97"/>
      <c r="IJ318" s="97"/>
      <c r="IK318" s="97"/>
      <c r="IL318" s="97"/>
      <c r="IM318" s="97"/>
      <c r="IN318" s="97"/>
      <c r="IO318" s="97"/>
      <c r="IP318" s="97"/>
      <c r="IQ318" s="97"/>
      <c r="IR318" s="97"/>
      <c r="IS318" s="97"/>
      <c r="IT318" s="97"/>
      <c r="IU318" s="97"/>
      <c r="IV318" s="97"/>
    </row>
    <row r="319" spans="1:256">
      <c r="A319" s="78"/>
      <c r="B319" s="79" t="s">
        <v>257</v>
      </c>
      <c r="C319" s="63"/>
      <c r="D319" s="63"/>
      <c r="E319" s="63"/>
      <c r="F319" s="63"/>
      <c r="G319" s="63"/>
      <c r="H319" s="63"/>
      <c r="K319" s="80"/>
    </row>
    <row r="320" spans="1:256">
      <c r="A320" s="78"/>
      <c r="B320" s="79" t="s">
        <v>258</v>
      </c>
      <c r="C320" s="63"/>
      <c r="D320" s="63"/>
      <c r="E320" s="63"/>
      <c r="F320" s="63"/>
      <c r="G320" s="63"/>
      <c r="H320" s="63"/>
      <c r="K320" s="80"/>
    </row>
    <row r="321" spans="1:256" customFormat="1" ht="14.4">
      <c r="A321" s="78"/>
      <c r="B321" s="79"/>
      <c r="C321" s="63"/>
      <c r="D321" s="63"/>
      <c r="E321" s="63"/>
      <c r="F321" s="63"/>
      <c r="G321" s="63"/>
      <c r="H321" s="63"/>
      <c r="I321" s="63"/>
      <c r="J321" s="63"/>
      <c r="K321" s="80"/>
      <c r="L321" s="60"/>
      <c r="M321" s="60"/>
      <c r="N321" s="60"/>
      <c r="O321" s="60"/>
      <c r="P321" s="60"/>
      <c r="Q321" s="60"/>
      <c r="R321" s="60"/>
      <c r="S321" s="60"/>
      <c r="T321" s="60"/>
      <c r="U321" s="60"/>
      <c r="V321" s="60"/>
      <c r="W321" s="60"/>
      <c r="X321" s="60"/>
      <c r="Y321" s="60"/>
      <c r="Z321" s="60"/>
      <c r="AA321" s="60"/>
      <c r="AB321" s="60"/>
      <c r="AC321" s="60"/>
      <c r="AD321" s="60"/>
      <c r="AE321" s="60"/>
      <c r="AF321" s="60"/>
      <c r="AG321" s="60"/>
      <c r="AH321" s="60"/>
      <c r="AI321" s="60"/>
      <c r="AJ321" s="60"/>
      <c r="AK321" s="60"/>
      <c r="AL321" s="60"/>
      <c r="AM321" s="60"/>
      <c r="AN321" s="60"/>
      <c r="AO321" s="60"/>
      <c r="AP321" s="60"/>
      <c r="AQ321" s="60"/>
      <c r="AR321" s="60"/>
      <c r="AS321" s="60"/>
      <c r="AT321" s="60"/>
      <c r="AU321" s="60"/>
      <c r="AV321" s="60"/>
      <c r="AW321" s="60"/>
      <c r="AX321" s="60"/>
      <c r="AY321" s="60"/>
      <c r="AZ321" s="60"/>
      <c r="BA321" s="60"/>
      <c r="BB321" s="60"/>
      <c r="BC321" s="60"/>
      <c r="BD321" s="60"/>
      <c r="BE321" s="60"/>
      <c r="BF321" s="60"/>
      <c r="BG321" s="60"/>
      <c r="BH321" s="60"/>
      <c r="BI321" s="60"/>
      <c r="BJ321" s="60"/>
      <c r="BK321" s="60"/>
      <c r="BL321" s="60"/>
      <c r="BM321" s="60"/>
      <c r="BN321" s="60"/>
      <c r="BO321" s="60"/>
      <c r="BP321" s="60"/>
      <c r="BQ321" s="60"/>
      <c r="BR321" s="60"/>
      <c r="BS321" s="60"/>
      <c r="BT321" s="60"/>
      <c r="BU321" s="60"/>
      <c r="BV321" s="60"/>
      <c r="BW321" s="60"/>
      <c r="BX321" s="60"/>
      <c r="BY321" s="60"/>
      <c r="BZ321" s="60"/>
      <c r="CA321" s="60"/>
      <c r="CB321" s="60"/>
      <c r="CC321" s="60"/>
      <c r="CD321" s="60"/>
      <c r="CE321" s="60"/>
      <c r="CF321" s="60"/>
      <c r="CG321" s="60"/>
      <c r="CH321" s="60"/>
      <c r="CI321" s="60"/>
      <c r="CJ321" s="60"/>
      <c r="CK321" s="60"/>
      <c r="CL321" s="60"/>
      <c r="CM321" s="60"/>
      <c r="CN321" s="60"/>
      <c r="CO321" s="60"/>
      <c r="CP321" s="60"/>
      <c r="CQ321" s="60"/>
      <c r="CR321" s="60"/>
      <c r="CS321" s="60"/>
      <c r="CT321" s="60"/>
      <c r="CU321" s="60"/>
      <c r="CV321" s="60"/>
      <c r="CW321" s="60"/>
      <c r="CX321" s="60"/>
      <c r="CY321" s="60"/>
      <c r="CZ321" s="60"/>
      <c r="DA321" s="60"/>
      <c r="DB321" s="60"/>
      <c r="DC321" s="60"/>
      <c r="DD321" s="60"/>
      <c r="DE321" s="60"/>
      <c r="DF321" s="60"/>
      <c r="DG321" s="60"/>
      <c r="DH321" s="60"/>
      <c r="DI321" s="60"/>
      <c r="DJ321" s="60"/>
      <c r="DK321" s="60"/>
      <c r="DL321" s="60"/>
      <c r="DM321" s="60"/>
      <c r="DN321" s="60"/>
      <c r="DO321" s="60"/>
      <c r="DP321" s="60"/>
      <c r="DQ321" s="60"/>
      <c r="DR321" s="60"/>
      <c r="DS321" s="60"/>
      <c r="DT321" s="60"/>
      <c r="DU321" s="60"/>
      <c r="DV321" s="60"/>
      <c r="DW321" s="60"/>
      <c r="DX321" s="60"/>
      <c r="DY321" s="60"/>
      <c r="DZ321" s="60"/>
      <c r="EA321" s="60"/>
      <c r="EB321" s="60"/>
      <c r="EC321" s="60"/>
      <c r="ED321" s="60"/>
      <c r="EE321" s="60"/>
      <c r="EF321" s="60"/>
      <c r="EG321" s="60"/>
      <c r="EH321" s="60"/>
      <c r="EI321" s="60"/>
      <c r="EJ321" s="60"/>
      <c r="EK321" s="60"/>
      <c r="EL321" s="60"/>
      <c r="EM321" s="60"/>
      <c r="EN321" s="60"/>
      <c r="EO321" s="60"/>
      <c r="EP321" s="60"/>
      <c r="EQ321" s="60"/>
      <c r="ER321" s="60"/>
      <c r="ES321" s="60"/>
      <c r="ET321" s="60"/>
      <c r="EU321" s="60"/>
      <c r="EV321" s="60"/>
      <c r="EW321" s="60"/>
      <c r="EX321" s="60"/>
      <c r="EY321" s="60"/>
      <c r="EZ321" s="60"/>
      <c r="FA321" s="60"/>
      <c r="FB321" s="60"/>
      <c r="FC321" s="60"/>
      <c r="FD321" s="60"/>
      <c r="FE321" s="60"/>
      <c r="FF321" s="60"/>
      <c r="FG321" s="60"/>
      <c r="FH321" s="60"/>
      <c r="FI321" s="60"/>
      <c r="FJ321" s="60"/>
      <c r="FK321" s="60"/>
      <c r="FL321" s="60"/>
      <c r="FM321" s="60"/>
      <c r="FN321" s="60"/>
      <c r="FO321" s="60"/>
      <c r="FP321" s="60"/>
      <c r="FQ321" s="60"/>
      <c r="FR321" s="60"/>
      <c r="FS321" s="60"/>
      <c r="FT321" s="60"/>
      <c r="FU321" s="60"/>
      <c r="FV321" s="60"/>
      <c r="FW321" s="60"/>
      <c r="FX321" s="60"/>
      <c r="FY321" s="60"/>
      <c r="FZ321" s="60"/>
      <c r="GA321" s="60"/>
      <c r="GB321" s="60"/>
      <c r="GC321" s="60"/>
      <c r="GD321" s="60"/>
      <c r="GE321" s="60"/>
      <c r="GF321" s="60"/>
      <c r="GG321" s="60"/>
      <c r="GH321" s="60"/>
      <c r="GI321" s="60"/>
      <c r="GJ321" s="60"/>
      <c r="GK321" s="60"/>
      <c r="GL321" s="60"/>
      <c r="GM321" s="60"/>
      <c r="GN321" s="60"/>
      <c r="GO321" s="60"/>
      <c r="GP321" s="60"/>
      <c r="GQ321" s="60"/>
      <c r="GR321" s="60"/>
      <c r="GS321" s="60"/>
      <c r="GT321" s="60"/>
      <c r="GU321" s="60"/>
      <c r="GV321" s="60"/>
      <c r="GW321" s="60"/>
      <c r="GX321" s="60"/>
      <c r="GY321" s="60"/>
      <c r="GZ321" s="60"/>
      <c r="HA321" s="60"/>
      <c r="HB321" s="60"/>
      <c r="HC321" s="60"/>
      <c r="HD321" s="60"/>
      <c r="HE321" s="60"/>
      <c r="HF321" s="60"/>
      <c r="HG321" s="60"/>
      <c r="HH321" s="60"/>
      <c r="HI321" s="60"/>
      <c r="HJ321" s="60"/>
      <c r="HK321" s="60"/>
      <c r="HL321" s="60"/>
      <c r="HM321" s="60"/>
      <c r="HN321" s="60"/>
      <c r="HO321" s="60"/>
      <c r="HP321" s="60"/>
      <c r="HQ321" s="60"/>
      <c r="HR321" s="60"/>
      <c r="HS321" s="60"/>
      <c r="HT321" s="60"/>
      <c r="HU321" s="60"/>
      <c r="HV321" s="60"/>
      <c r="HW321" s="60"/>
      <c r="HX321" s="60"/>
      <c r="HY321" s="60"/>
      <c r="HZ321" s="60"/>
      <c r="IA321" s="60"/>
      <c r="IB321" s="60"/>
      <c r="IC321" s="60"/>
      <c r="ID321" s="60"/>
      <c r="IE321" s="60"/>
      <c r="IF321" s="60"/>
      <c r="IG321" s="60"/>
      <c r="IH321" s="60"/>
      <c r="II321" s="60"/>
      <c r="IJ321" s="60"/>
      <c r="IK321" s="60"/>
      <c r="IL321" s="60"/>
      <c r="IM321" s="60"/>
      <c r="IN321" s="60"/>
      <c r="IO321" s="60"/>
      <c r="IP321" s="60"/>
      <c r="IQ321" s="60"/>
      <c r="IR321" s="60"/>
      <c r="IS321" s="60"/>
      <c r="IT321" s="60"/>
      <c r="IU321" s="60"/>
      <c r="IV321" s="60"/>
    </row>
    <row r="322" spans="1:256">
      <c r="A322" s="78"/>
      <c r="B322" s="79"/>
      <c r="C322" s="63"/>
      <c r="D322" s="63"/>
      <c r="E322" s="63"/>
      <c r="F322" s="63"/>
      <c r="G322" s="63"/>
      <c r="H322" s="63"/>
      <c r="K322" s="80"/>
    </row>
    <row r="323" spans="1:256">
      <c r="A323" s="78" t="s">
        <v>259</v>
      </c>
      <c r="B323" s="98" t="s">
        <v>260</v>
      </c>
      <c r="C323" s="63"/>
      <c r="D323" s="63"/>
      <c r="E323" s="63"/>
      <c r="F323" s="63"/>
      <c r="G323" s="63"/>
      <c r="H323" s="63"/>
      <c r="K323" s="80"/>
    </row>
    <row r="324" spans="1:256">
      <c r="A324" s="78"/>
      <c r="B324" s="79"/>
      <c r="C324" s="63"/>
      <c r="D324" s="63"/>
      <c r="E324" s="63"/>
      <c r="F324" s="63"/>
      <c r="G324" s="63"/>
      <c r="H324" s="63"/>
      <c r="K324" s="80"/>
    </row>
    <row r="325" spans="1:256">
      <c r="A325" s="78" t="s">
        <v>3</v>
      </c>
      <c r="B325" s="81" t="s">
        <v>261</v>
      </c>
      <c r="C325" s="63"/>
      <c r="D325" s="63"/>
      <c r="E325" s="63"/>
      <c r="F325" s="63"/>
      <c r="G325" s="63"/>
      <c r="H325" s="63"/>
      <c r="K325" s="80"/>
    </row>
    <row r="326" spans="1:256">
      <c r="A326" s="78"/>
      <c r="B326" s="79"/>
      <c r="C326" s="63"/>
      <c r="D326" s="63"/>
      <c r="E326" s="63"/>
      <c r="F326" s="63"/>
      <c r="G326" s="63"/>
      <c r="H326" s="63"/>
      <c r="K326" s="80"/>
    </row>
    <row r="327" spans="1:256">
      <c r="A327" s="78"/>
      <c r="B327" s="79" t="s">
        <v>262</v>
      </c>
      <c r="C327" s="63"/>
      <c r="D327" s="63"/>
      <c r="E327" s="63"/>
      <c r="F327" s="63"/>
      <c r="G327" s="63"/>
      <c r="H327" s="63"/>
      <c r="K327" s="80"/>
    </row>
    <row r="328" spans="1:256">
      <c r="A328" s="78"/>
      <c r="B328" s="79" t="s">
        <v>263</v>
      </c>
      <c r="C328" s="63"/>
      <c r="D328" s="63"/>
      <c r="E328" s="63"/>
      <c r="F328" s="63"/>
      <c r="G328" s="63"/>
      <c r="H328" s="63"/>
      <c r="K328" s="80"/>
    </row>
    <row r="329" spans="1:256">
      <c r="A329" s="78"/>
      <c r="B329" s="79" t="s">
        <v>264</v>
      </c>
      <c r="C329" s="63"/>
      <c r="D329" s="63"/>
      <c r="E329" s="63"/>
      <c r="F329" s="63"/>
      <c r="G329" s="63"/>
      <c r="H329" s="63"/>
      <c r="K329" s="80"/>
    </row>
    <row r="330" spans="1:256">
      <c r="A330" s="78"/>
      <c r="B330" s="79" t="s">
        <v>265</v>
      </c>
      <c r="C330" s="63"/>
      <c r="D330" s="63"/>
      <c r="E330" s="63"/>
      <c r="F330" s="63"/>
      <c r="G330" s="63"/>
      <c r="H330" s="63"/>
      <c r="K330" s="80"/>
    </row>
    <row r="331" spans="1:256">
      <c r="A331" s="78"/>
      <c r="B331" s="79"/>
      <c r="C331" s="63"/>
      <c r="D331" s="63"/>
      <c r="E331" s="63"/>
      <c r="F331" s="63"/>
      <c r="G331" s="63"/>
      <c r="H331" s="63"/>
      <c r="K331" s="80"/>
    </row>
    <row r="332" spans="1:256">
      <c r="A332" s="78"/>
      <c r="B332" s="79" t="s">
        <v>266</v>
      </c>
      <c r="C332" s="63"/>
      <c r="D332" s="63"/>
      <c r="E332" s="63"/>
      <c r="F332" s="63"/>
      <c r="G332" s="63"/>
      <c r="H332" s="63"/>
      <c r="K332" s="80"/>
    </row>
    <row r="333" spans="1:256">
      <c r="A333" s="78"/>
      <c r="B333" s="79" t="s">
        <v>267</v>
      </c>
      <c r="C333" s="63"/>
      <c r="D333" s="63"/>
      <c r="E333" s="63"/>
      <c r="F333" s="63"/>
      <c r="G333" s="63"/>
      <c r="H333" s="63"/>
      <c r="K333" s="80"/>
    </row>
    <row r="334" spans="1:256">
      <c r="A334" s="78"/>
      <c r="B334" s="79" t="s">
        <v>268</v>
      </c>
      <c r="C334" s="63"/>
      <c r="D334" s="63"/>
      <c r="E334" s="63"/>
      <c r="F334" s="63"/>
      <c r="G334" s="63"/>
      <c r="H334" s="63"/>
      <c r="K334" s="80"/>
    </row>
    <row r="335" spans="1:256">
      <c r="A335" s="78"/>
      <c r="B335" s="79"/>
      <c r="C335" s="63"/>
      <c r="D335" s="63"/>
      <c r="E335" s="63"/>
      <c r="F335" s="63"/>
      <c r="G335" s="63"/>
      <c r="H335" s="63"/>
      <c r="K335" s="80"/>
    </row>
    <row r="336" spans="1:256">
      <c r="A336" s="78"/>
      <c r="B336" s="79" t="s">
        <v>269</v>
      </c>
      <c r="C336" s="63"/>
      <c r="D336" s="63"/>
      <c r="E336" s="63"/>
      <c r="F336" s="63"/>
      <c r="G336" s="63"/>
      <c r="H336" s="63"/>
      <c r="K336" s="80"/>
    </row>
    <row r="337" spans="1:11">
      <c r="A337" s="78"/>
      <c r="B337" s="79" t="s">
        <v>270</v>
      </c>
      <c r="C337" s="63"/>
      <c r="D337" s="63"/>
      <c r="E337" s="63"/>
      <c r="F337" s="63"/>
      <c r="G337" s="63"/>
      <c r="H337" s="63"/>
      <c r="K337" s="80"/>
    </row>
    <row r="338" spans="1:11">
      <c r="A338" s="78"/>
      <c r="B338" s="79" t="s">
        <v>271</v>
      </c>
      <c r="C338" s="63"/>
      <c r="D338" s="63"/>
      <c r="E338" s="63"/>
      <c r="F338" s="63"/>
      <c r="G338" s="63"/>
      <c r="H338" s="63"/>
      <c r="K338" s="80"/>
    </row>
    <row r="339" spans="1:11">
      <c r="A339" s="78"/>
      <c r="B339" s="79"/>
      <c r="C339" s="63"/>
      <c r="D339" s="63"/>
      <c r="E339" s="63"/>
      <c r="F339" s="63"/>
      <c r="G339" s="63"/>
      <c r="H339" s="63"/>
      <c r="K339" s="80"/>
    </row>
    <row r="340" spans="1:11">
      <c r="A340" s="78"/>
      <c r="B340" s="79" t="s">
        <v>272</v>
      </c>
      <c r="C340" s="63"/>
      <c r="D340" s="63"/>
      <c r="E340" s="63"/>
      <c r="F340" s="63"/>
      <c r="G340" s="63"/>
      <c r="H340" s="63"/>
      <c r="K340" s="80"/>
    </row>
    <row r="341" spans="1:11">
      <c r="A341" s="78"/>
      <c r="B341" s="79" t="s">
        <v>273</v>
      </c>
      <c r="C341" s="63"/>
      <c r="D341" s="63"/>
      <c r="E341" s="63"/>
      <c r="F341" s="63"/>
      <c r="G341" s="63"/>
      <c r="H341" s="63"/>
      <c r="K341" s="80"/>
    </row>
    <row r="342" spans="1:11">
      <c r="A342" s="78"/>
      <c r="B342" s="79"/>
      <c r="C342" s="63"/>
      <c r="D342" s="63"/>
      <c r="E342" s="63"/>
      <c r="F342" s="63"/>
      <c r="G342" s="63"/>
      <c r="H342" s="63"/>
      <c r="K342" s="80"/>
    </row>
    <row r="343" spans="1:11">
      <c r="A343" s="78"/>
      <c r="B343" s="79" t="s">
        <v>274</v>
      </c>
      <c r="C343" s="63"/>
      <c r="D343" s="63"/>
      <c r="E343" s="63"/>
      <c r="F343" s="63"/>
      <c r="G343" s="63"/>
      <c r="H343" s="63"/>
      <c r="K343" s="80"/>
    </row>
    <row r="344" spans="1:11">
      <c r="A344" s="78"/>
      <c r="B344" s="79" t="s">
        <v>275</v>
      </c>
      <c r="C344" s="63"/>
      <c r="D344" s="63"/>
      <c r="E344" s="63"/>
      <c r="F344" s="63"/>
      <c r="G344" s="63"/>
      <c r="H344" s="63"/>
      <c r="K344" s="80"/>
    </row>
    <row r="345" spans="1:11">
      <c r="A345" s="78"/>
      <c r="B345" s="79"/>
      <c r="C345" s="63"/>
      <c r="D345" s="63"/>
      <c r="E345" s="63"/>
      <c r="F345" s="63"/>
      <c r="G345" s="63"/>
      <c r="H345" s="63"/>
      <c r="K345" s="80"/>
    </row>
    <row r="346" spans="1:11">
      <c r="A346" s="78" t="s">
        <v>5</v>
      </c>
      <c r="B346" s="81" t="s">
        <v>276</v>
      </c>
      <c r="C346" s="63"/>
      <c r="D346" s="63"/>
      <c r="E346" s="63"/>
      <c r="F346" s="63"/>
      <c r="G346" s="63"/>
      <c r="H346" s="63"/>
      <c r="K346" s="80"/>
    </row>
    <row r="347" spans="1:11">
      <c r="A347" s="78"/>
      <c r="B347" s="79"/>
      <c r="C347" s="63"/>
      <c r="D347" s="63"/>
      <c r="E347" s="63"/>
      <c r="F347" s="63"/>
      <c r="G347" s="63"/>
      <c r="H347" s="63"/>
      <c r="K347" s="80"/>
    </row>
    <row r="348" spans="1:11">
      <c r="A348" s="78"/>
      <c r="B348" s="79" t="s">
        <v>277</v>
      </c>
      <c r="C348" s="63"/>
      <c r="D348" s="63"/>
      <c r="E348" s="63"/>
      <c r="F348" s="63"/>
      <c r="G348" s="63"/>
      <c r="H348" s="63"/>
      <c r="K348" s="80"/>
    </row>
    <row r="349" spans="1:11">
      <c r="A349" s="78"/>
      <c r="B349" s="79" t="s">
        <v>278</v>
      </c>
      <c r="C349" s="63"/>
      <c r="D349" s="63"/>
      <c r="E349" s="63"/>
      <c r="F349" s="63"/>
      <c r="G349" s="63"/>
      <c r="H349" s="63"/>
      <c r="K349" s="80"/>
    </row>
    <row r="350" spans="1:11">
      <c r="A350" s="78"/>
      <c r="B350" s="79" t="s">
        <v>279</v>
      </c>
      <c r="C350" s="63"/>
      <c r="D350" s="63"/>
      <c r="E350" s="63"/>
      <c r="F350" s="63"/>
      <c r="G350" s="63"/>
      <c r="H350" s="63"/>
      <c r="K350" s="80"/>
    </row>
    <row r="351" spans="1:11">
      <c r="A351" s="78"/>
      <c r="B351" s="79"/>
      <c r="C351" s="63"/>
      <c r="D351" s="63"/>
      <c r="E351" s="63"/>
      <c r="F351" s="63"/>
      <c r="G351" s="63"/>
      <c r="H351" s="63"/>
      <c r="K351" s="80"/>
    </row>
    <row r="352" spans="1:11">
      <c r="A352" s="78" t="s">
        <v>6</v>
      </c>
      <c r="B352" s="81" t="s">
        <v>280</v>
      </c>
      <c r="C352" s="63"/>
      <c r="D352" s="63"/>
      <c r="E352" s="63"/>
      <c r="F352" s="63"/>
      <c r="G352" s="63"/>
      <c r="H352" s="63"/>
      <c r="K352" s="80"/>
    </row>
    <row r="353" spans="1:11">
      <c r="A353" s="78"/>
      <c r="B353" s="79"/>
      <c r="C353" s="63"/>
      <c r="D353" s="63"/>
      <c r="E353" s="63"/>
      <c r="F353" s="63"/>
      <c r="G353" s="63"/>
      <c r="H353" s="63"/>
      <c r="K353" s="80"/>
    </row>
    <row r="354" spans="1:11">
      <c r="A354" s="78"/>
      <c r="B354" s="79" t="s">
        <v>281</v>
      </c>
      <c r="C354" s="63"/>
      <c r="D354" s="63"/>
      <c r="E354" s="63"/>
      <c r="F354" s="63"/>
      <c r="G354" s="63"/>
      <c r="H354" s="63"/>
      <c r="K354" s="80"/>
    </row>
    <row r="355" spans="1:11">
      <c r="A355" s="78"/>
      <c r="B355" s="79" t="s">
        <v>282</v>
      </c>
      <c r="C355" s="63"/>
      <c r="D355" s="63"/>
      <c r="E355" s="63"/>
      <c r="F355" s="63"/>
      <c r="G355" s="63"/>
      <c r="H355" s="63"/>
      <c r="K355" s="80"/>
    </row>
    <row r="356" spans="1:11">
      <c r="A356" s="78"/>
      <c r="B356" s="79"/>
      <c r="C356" s="63"/>
      <c r="D356" s="63"/>
      <c r="E356" s="63"/>
      <c r="F356" s="63"/>
      <c r="G356" s="63"/>
      <c r="H356" s="63"/>
      <c r="K356" s="80"/>
    </row>
    <row r="357" spans="1:11">
      <c r="A357" s="78"/>
      <c r="B357" s="79" t="s">
        <v>283</v>
      </c>
      <c r="C357" s="63"/>
      <c r="D357" s="63"/>
      <c r="E357" s="63"/>
      <c r="F357" s="63"/>
      <c r="G357" s="63"/>
      <c r="H357" s="63"/>
      <c r="K357" s="80"/>
    </row>
    <row r="358" spans="1:11">
      <c r="A358" s="78" t="s">
        <v>284</v>
      </c>
      <c r="B358" s="79" t="s">
        <v>285</v>
      </c>
      <c r="C358" s="63"/>
      <c r="D358" s="63"/>
      <c r="E358" s="63"/>
      <c r="F358" s="63"/>
      <c r="G358" s="63"/>
      <c r="H358" s="63"/>
      <c r="K358" s="80"/>
    </row>
    <row r="359" spans="1:11">
      <c r="A359" s="78"/>
      <c r="B359" s="79"/>
      <c r="C359" s="63"/>
      <c r="D359" s="63"/>
      <c r="E359" s="63"/>
      <c r="F359" s="63"/>
      <c r="G359" s="63"/>
      <c r="H359" s="63"/>
      <c r="K359" s="80"/>
    </row>
    <row r="360" spans="1:11">
      <c r="A360" s="78" t="s">
        <v>7</v>
      </c>
      <c r="B360" s="81" t="s">
        <v>286</v>
      </c>
      <c r="C360" s="63"/>
      <c r="D360" s="63"/>
      <c r="E360" s="63"/>
      <c r="F360" s="63"/>
      <c r="G360" s="63"/>
      <c r="H360" s="63"/>
      <c r="K360" s="80"/>
    </row>
    <row r="361" spans="1:11">
      <c r="A361" s="78"/>
      <c r="B361" s="79"/>
      <c r="C361" s="63"/>
      <c r="D361" s="63"/>
      <c r="E361" s="63"/>
      <c r="F361" s="63"/>
      <c r="G361" s="63"/>
      <c r="H361" s="63"/>
      <c r="K361" s="80"/>
    </row>
    <row r="362" spans="1:11">
      <c r="A362" s="78"/>
      <c r="B362" s="79" t="s">
        <v>287</v>
      </c>
      <c r="C362" s="63"/>
      <c r="D362" s="63"/>
      <c r="E362" s="63"/>
      <c r="F362" s="63"/>
      <c r="G362" s="63"/>
      <c r="H362" s="63"/>
      <c r="K362" s="80"/>
    </row>
    <row r="363" spans="1:11">
      <c r="A363" s="78"/>
      <c r="B363" s="79" t="s">
        <v>288</v>
      </c>
      <c r="C363" s="63"/>
      <c r="D363" s="63"/>
      <c r="E363" s="63"/>
      <c r="F363" s="63"/>
      <c r="G363" s="63"/>
      <c r="H363" s="63"/>
      <c r="K363" s="80"/>
    </row>
    <row r="364" spans="1:11">
      <c r="A364" s="78"/>
      <c r="B364" s="79" t="s">
        <v>289</v>
      </c>
      <c r="C364" s="63"/>
      <c r="D364" s="63"/>
      <c r="E364" s="63"/>
      <c r="F364" s="63"/>
      <c r="G364" s="63"/>
      <c r="H364" s="63"/>
      <c r="K364" s="80"/>
    </row>
    <row r="365" spans="1:11">
      <c r="A365" s="78"/>
      <c r="B365" s="79" t="s">
        <v>290</v>
      </c>
      <c r="C365" s="63"/>
      <c r="D365" s="63"/>
      <c r="E365" s="63"/>
      <c r="F365" s="63"/>
      <c r="G365" s="63"/>
      <c r="H365" s="63"/>
      <c r="K365" s="80"/>
    </row>
    <row r="366" spans="1:11">
      <c r="A366" s="78"/>
      <c r="B366" s="79" t="s">
        <v>291</v>
      </c>
      <c r="C366" s="63"/>
      <c r="D366" s="63"/>
      <c r="E366" s="63"/>
      <c r="F366" s="63"/>
      <c r="G366" s="63"/>
      <c r="H366" s="63"/>
      <c r="K366" s="80"/>
    </row>
    <row r="367" spans="1:11">
      <c r="A367" s="78"/>
      <c r="B367" s="79"/>
      <c r="C367" s="63"/>
      <c r="D367" s="63"/>
      <c r="E367" s="63"/>
      <c r="F367" s="63"/>
      <c r="G367" s="63"/>
      <c r="H367" s="63"/>
      <c r="K367" s="80"/>
    </row>
    <row r="368" spans="1:11">
      <c r="A368" s="78"/>
      <c r="B368" s="79"/>
      <c r="C368" s="63"/>
      <c r="D368" s="63"/>
      <c r="E368" s="63"/>
      <c r="F368" s="63"/>
      <c r="G368" s="63"/>
      <c r="H368" s="63"/>
      <c r="K368" s="80"/>
    </row>
    <row r="369" spans="1:256">
      <c r="A369" s="78"/>
      <c r="B369" s="79"/>
      <c r="C369" s="63"/>
      <c r="D369" s="63"/>
      <c r="E369" s="63"/>
      <c r="F369" s="63"/>
      <c r="G369" s="63"/>
      <c r="H369" s="63"/>
      <c r="K369" s="88"/>
    </row>
    <row r="370" spans="1:256">
      <c r="A370" s="78"/>
      <c r="B370" s="79"/>
      <c r="C370" s="63"/>
      <c r="D370" s="63"/>
      <c r="E370" s="63"/>
      <c r="F370" s="63"/>
      <c r="G370" s="63"/>
      <c r="H370" s="63"/>
      <c r="K370" s="80"/>
    </row>
    <row r="371" spans="1:256">
      <c r="A371" s="78"/>
      <c r="B371" s="79"/>
      <c r="C371" s="63"/>
      <c r="D371" s="63"/>
      <c r="E371" s="63"/>
      <c r="F371" s="89" t="s">
        <v>129</v>
      </c>
      <c r="G371" s="63"/>
      <c r="H371" s="89"/>
      <c r="J371" s="90" t="s">
        <v>53</v>
      </c>
      <c r="K371" s="91">
        <f>SUM(K315:K370)</f>
        <v>0</v>
      </c>
    </row>
    <row r="372" spans="1:256">
      <c r="A372" s="78"/>
      <c r="B372" s="99"/>
      <c r="C372" s="63"/>
      <c r="D372" s="63"/>
      <c r="E372" s="63"/>
      <c r="F372" s="89"/>
      <c r="G372" s="63"/>
      <c r="H372" s="89"/>
      <c r="J372" s="89"/>
      <c r="K372" s="88"/>
    </row>
    <row r="373" spans="1:256">
      <c r="A373" s="78"/>
      <c r="B373" s="93"/>
      <c r="C373" s="63"/>
      <c r="D373" s="63"/>
      <c r="E373" s="63"/>
      <c r="F373" s="89"/>
      <c r="G373" s="63"/>
      <c r="H373" s="89"/>
      <c r="J373" s="89"/>
      <c r="K373" s="80"/>
    </row>
    <row r="374" spans="1:256">
      <c r="A374" s="78"/>
      <c r="B374" s="93"/>
      <c r="C374" s="63"/>
      <c r="D374" s="63"/>
      <c r="E374" s="63"/>
      <c r="F374" s="89"/>
      <c r="G374" s="63"/>
      <c r="H374" s="89"/>
      <c r="J374" s="89"/>
      <c r="K374" s="80"/>
    </row>
    <row r="375" spans="1:256">
      <c r="A375" s="78"/>
      <c r="B375" s="65"/>
      <c r="C375" s="63"/>
      <c r="D375" s="63"/>
      <c r="E375" s="63"/>
      <c r="F375" s="63"/>
      <c r="G375" s="63"/>
      <c r="H375" s="63"/>
      <c r="K375" s="80"/>
    </row>
    <row r="376" spans="1:256">
      <c r="A376" s="78"/>
      <c r="B376" s="65"/>
      <c r="C376" s="63"/>
      <c r="D376" s="63"/>
      <c r="E376" s="63"/>
      <c r="F376" s="63"/>
      <c r="G376" s="63"/>
      <c r="H376" s="63"/>
      <c r="K376" s="80"/>
    </row>
    <row r="377" spans="1:256">
      <c r="A377" s="78" t="s">
        <v>15</v>
      </c>
      <c r="B377" s="81" t="s">
        <v>292</v>
      </c>
      <c r="C377" s="89"/>
      <c r="D377" s="89"/>
      <c r="E377" s="89"/>
      <c r="F377" s="89"/>
      <c r="G377" s="89"/>
      <c r="H377" s="89"/>
      <c r="I377" s="89"/>
      <c r="J377" s="89"/>
      <c r="K377" s="91"/>
      <c r="L377" s="100"/>
      <c r="M377" s="100"/>
      <c r="N377" s="100"/>
      <c r="O377" s="100"/>
      <c r="P377" s="100"/>
      <c r="Q377" s="100"/>
      <c r="R377" s="100"/>
      <c r="S377" s="100"/>
      <c r="T377" s="100"/>
      <c r="U377" s="100"/>
      <c r="V377" s="100"/>
      <c r="W377" s="100"/>
      <c r="X377" s="100"/>
      <c r="Y377" s="100"/>
      <c r="Z377" s="100"/>
      <c r="AA377" s="100"/>
      <c r="AB377" s="100"/>
      <c r="AC377" s="100"/>
      <c r="AD377" s="100"/>
      <c r="AE377" s="100"/>
      <c r="AF377" s="100"/>
      <c r="AG377" s="100"/>
      <c r="AH377" s="100"/>
      <c r="AI377" s="100"/>
      <c r="AJ377" s="100"/>
      <c r="AK377" s="100"/>
      <c r="AL377" s="100"/>
      <c r="AM377" s="100"/>
      <c r="AN377" s="100"/>
      <c r="AO377" s="100"/>
      <c r="AP377" s="100"/>
      <c r="AQ377" s="100"/>
      <c r="AR377" s="100"/>
      <c r="AS377" s="100"/>
      <c r="AT377" s="100"/>
      <c r="AU377" s="100"/>
      <c r="AV377" s="100"/>
      <c r="AW377" s="100"/>
      <c r="AX377" s="100"/>
      <c r="AY377" s="100"/>
      <c r="AZ377" s="100"/>
      <c r="BA377" s="100"/>
      <c r="BB377" s="100"/>
      <c r="BC377" s="100"/>
      <c r="BD377" s="100"/>
      <c r="BE377" s="100"/>
      <c r="BF377" s="100"/>
      <c r="BG377" s="100"/>
      <c r="BH377" s="100"/>
      <c r="BI377" s="100"/>
      <c r="BJ377" s="100"/>
      <c r="BK377" s="100"/>
      <c r="BL377" s="100"/>
      <c r="BM377" s="100"/>
      <c r="BN377" s="100"/>
      <c r="BO377" s="100"/>
      <c r="BP377" s="100"/>
      <c r="BQ377" s="100"/>
      <c r="BR377" s="100"/>
      <c r="BS377" s="100"/>
      <c r="BT377" s="100"/>
      <c r="BU377" s="100"/>
      <c r="BV377" s="100"/>
      <c r="BW377" s="100"/>
      <c r="BX377" s="100"/>
      <c r="BY377" s="100"/>
      <c r="BZ377" s="100"/>
      <c r="CA377" s="100"/>
      <c r="CB377" s="100"/>
      <c r="CC377" s="100"/>
      <c r="CD377" s="100"/>
      <c r="CE377" s="100"/>
      <c r="CF377" s="100"/>
      <c r="CG377" s="100"/>
      <c r="CH377" s="100"/>
      <c r="CI377" s="100"/>
      <c r="CJ377" s="100"/>
      <c r="CK377" s="100"/>
      <c r="CL377" s="100"/>
      <c r="CM377" s="100"/>
      <c r="CN377" s="100"/>
      <c r="CO377" s="100"/>
      <c r="CP377" s="100"/>
      <c r="CQ377" s="100"/>
      <c r="CR377" s="100"/>
      <c r="CS377" s="100"/>
      <c r="CT377" s="100"/>
      <c r="CU377" s="100"/>
      <c r="CV377" s="100"/>
      <c r="CW377" s="100"/>
      <c r="CX377" s="100"/>
      <c r="CY377" s="100"/>
      <c r="CZ377" s="100"/>
      <c r="DA377" s="100"/>
      <c r="DB377" s="100"/>
      <c r="DC377" s="100"/>
      <c r="DD377" s="100"/>
      <c r="DE377" s="100"/>
      <c r="DF377" s="100"/>
      <c r="DG377" s="100"/>
      <c r="DH377" s="100"/>
      <c r="DI377" s="100"/>
      <c r="DJ377" s="100"/>
      <c r="DK377" s="100"/>
      <c r="DL377" s="100"/>
      <c r="DM377" s="100"/>
      <c r="DN377" s="100"/>
      <c r="DO377" s="100"/>
      <c r="DP377" s="100"/>
      <c r="DQ377" s="100"/>
      <c r="DR377" s="100"/>
      <c r="DS377" s="100"/>
      <c r="DT377" s="100"/>
      <c r="DU377" s="100"/>
      <c r="DV377" s="100"/>
      <c r="DW377" s="100"/>
      <c r="DX377" s="100"/>
      <c r="DY377" s="100"/>
      <c r="DZ377" s="100"/>
      <c r="EA377" s="100"/>
      <c r="EB377" s="100"/>
      <c r="EC377" s="100"/>
      <c r="ED377" s="100"/>
      <c r="EE377" s="100"/>
      <c r="EF377" s="100"/>
      <c r="EG377" s="100"/>
      <c r="EH377" s="100"/>
      <c r="EI377" s="100"/>
      <c r="EJ377" s="100"/>
      <c r="EK377" s="100"/>
      <c r="EL377" s="100"/>
      <c r="EM377" s="100"/>
      <c r="EN377" s="100"/>
      <c r="EO377" s="100"/>
      <c r="EP377" s="100"/>
      <c r="EQ377" s="100"/>
      <c r="ER377" s="100"/>
      <c r="ES377" s="100"/>
      <c r="ET377" s="100"/>
      <c r="EU377" s="100"/>
      <c r="EV377" s="100"/>
      <c r="EW377" s="100"/>
      <c r="EX377" s="100"/>
      <c r="EY377" s="100"/>
      <c r="EZ377" s="100"/>
      <c r="FA377" s="100"/>
      <c r="FB377" s="100"/>
      <c r="FC377" s="100"/>
      <c r="FD377" s="100"/>
      <c r="FE377" s="100"/>
      <c r="FF377" s="100"/>
      <c r="FG377" s="100"/>
      <c r="FH377" s="100"/>
      <c r="FI377" s="100"/>
      <c r="FJ377" s="100"/>
      <c r="FK377" s="100"/>
      <c r="FL377" s="100"/>
      <c r="FM377" s="100"/>
      <c r="FN377" s="100"/>
      <c r="FO377" s="100"/>
      <c r="FP377" s="100"/>
      <c r="FQ377" s="100"/>
      <c r="FR377" s="100"/>
      <c r="FS377" s="100"/>
      <c r="FT377" s="100"/>
      <c r="FU377" s="100"/>
      <c r="FV377" s="100"/>
      <c r="FW377" s="100"/>
      <c r="FX377" s="100"/>
      <c r="FY377" s="100"/>
      <c r="FZ377" s="100"/>
      <c r="GA377" s="100"/>
      <c r="GB377" s="100"/>
      <c r="GC377" s="100"/>
      <c r="GD377" s="100"/>
      <c r="GE377" s="100"/>
      <c r="GF377" s="100"/>
      <c r="GG377" s="100"/>
      <c r="GH377" s="100"/>
      <c r="GI377" s="100"/>
      <c r="GJ377" s="100"/>
      <c r="GK377" s="100"/>
      <c r="GL377" s="100"/>
      <c r="GM377" s="100"/>
      <c r="GN377" s="100"/>
      <c r="GO377" s="100"/>
      <c r="GP377" s="100"/>
      <c r="GQ377" s="100"/>
      <c r="GR377" s="100"/>
      <c r="GS377" s="100"/>
      <c r="GT377" s="100"/>
      <c r="GU377" s="100"/>
      <c r="GV377" s="100"/>
      <c r="GW377" s="100"/>
      <c r="GX377" s="100"/>
      <c r="GY377" s="100"/>
      <c r="GZ377" s="100"/>
      <c r="HA377" s="100"/>
      <c r="HB377" s="100"/>
      <c r="HC377" s="100"/>
      <c r="HD377" s="100"/>
      <c r="HE377" s="100"/>
      <c r="HF377" s="100"/>
      <c r="HG377" s="100"/>
      <c r="HH377" s="100"/>
      <c r="HI377" s="100"/>
      <c r="HJ377" s="100"/>
      <c r="HK377" s="100"/>
      <c r="HL377" s="100"/>
      <c r="HM377" s="100"/>
      <c r="HN377" s="100"/>
      <c r="HO377" s="100"/>
      <c r="HP377" s="100"/>
      <c r="HQ377" s="100"/>
      <c r="HR377" s="100"/>
      <c r="HS377" s="100"/>
      <c r="HT377" s="100"/>
      <c r="HU377" s="100"/>
      <c r="HV377" s="100"/>
      <c r="HW377" s="100"/>
      <c r="HX377" s="100"/>
      <c r="HY377" s="100"/>
      <c r="HZ377" s="100"/>
      <c r="IA377" s="100"/>
      <c r="IB377" s="100"/>
      <c r="IC377" s="100"/>
      <c r="ID377" s="100"/>
      <c r="IE377" s="100"/>
      <c r="IF377" s="100"/>
      <c r="IG377" s="100"/>
      <c r="IH377" s="100"/>
      <c r="II377" s="100"/>
      <c r="IJ377" s="100"/>
      <c r="IK377" s="100"/>
      <c r="IL377" s="100"/>
      <c r="IM377" s="100"/>
      <c r="IN377" s="100"/>
      <c r="IO377" s="100"/>
      <c r="IP377" s="100"/>
      <c r="IQ377" s="100"/>
      <c r="IR377" s="100"/>
      <c r="IS377" s="100"/>
      <c r="IT377" s="100"/>
      <c r="IU377" s="100"/>
      <c r="IV377" s="100"/>
    </row>
    <row r="378" spans="1:256">
      <c r="A378" s="78"/>
      <c r="B378" s="79"/>
      <c r="C378" s="63"/>
      <c r="D378" s="63"/>
      <c r="E378" s="63"/>
      <c r="F378" s="63"/>
      <c r="G378" s="63"/>
      <c r="H378" s="63"/>
      <c r="K378" s="80"/>
    </row>
    <row r="379" spans="1:256">
      <c r="A379" s="78"/>
      <c r="B379" s="79" t="s">
        <v>293</v>
      </c>
      <c r="C379" s="63"/>
      <c r="D379" s="63"/>
      <c r="E379" s="63"/>
      <c r="F379" s="63"/>
      <c r="G379" s="63"/>
      <c r="H379" s="63"/>
      <c r="K379" s="80"/>
    </row>
    <row r="380" spans="1:256">
      <c r="A380" s="78"/>
      <c r="B380" s="79" t="s">
        <v>294</v>
      </c>
      <c r="C380" s="63"/>
      <c r="D380" s="63"/>
      <c r="E380" s="63"/>
      <c r="F380" s="63"/>
      <c r="G380" s="63"/>
      <c r="H380" s="63"/>
      <c r="K380" s="80"/>
    </row>
    <row r="381" spans="1:256">
      <c r="A381" s="78"/>
      <c r="B381" s="79" t="s">
        <v>295</v>
      </c>
      <c r="C381" s="63"/>
      <c r="D381" s="63"/>
      <c r="E381" s="63"/>
      <c r="F381" s="63"/>
      <c r="G381" s="63"/>
      <c r="H381" s="63"/>
      <c r="K381" s="80"/>
    </row>
    <row r="382" spans="1:256">
      <c r="A382" s="78"/>
      <c r="B382" s="79" t="s">
        <v>296</v>
      </c>
      <c r="C382" s="63"/>
      <c r="D382" s="63"/>
      <c r="E382" s="63"/>
      <c r="F382" s="63"/>
      <c r="G382" s="63"/>
      <c r="H382" s="63"/>
      <c r="K382" s="80"/>
    </row>
    <row r="383" spans="1:256">
      <c r="A383" s="78"/>
      <c r="B383" s="79"/>
      <c r="C383" s="63"/>
      <c r="D383" s="63"/>
      <c r="E383" s="63"/>
      <c r="F383" s="63"/>
      <c r="G383" s="63"/>
      <c r="H383" s="63"/>
      <c r="K383" s="80"/>
    </row>
    <row r="384" spans="1:256">
      <c r="A384" s="78" t="s">
        <v>297</v>
      </c>
      <c r="B384" s="98" t="s">
        <v>298</v>
      </c>
      <c r="C384" s="63"/>
      <c r="D384" s="63"/>
      <c r="E384" s="63"/>
      <c r="F384" s="63"/>
      <c r="G384" s="63"/>
      <c r="H384" s="63"/>
      <c r="K384" s="80"/>
    </row>
    <row r="385" spans="1:11">
      <c r="A385" s="78"/>
      <c r="B385" s="79"/>
      <c r="C385" s="63"/>
      <c r="D385" s="63"/>
      <c r="E385" s="63"/>
      <c r="F385" s="63"/>
      <c r="G385" s="63"/>
      <c r="H385" s="63"/>
      <c r="K385" s="80"/>
    </row>
    <row r="386" spans="1:11">
      <c r="A386" s="78" t="s">
        <v>3</v>
      </c>
      <c r="B386" s="81" t="s">
        <v>299</v>
      </c>
      <c r="C386" s="63"/>
      <c r="D386" s="63"/>
      <c r="E386" s="63"/>
      <c r="F386" s="63"/>
      <c r="G386" s="63"/>
      <c r="H386" s="63"/>
      <c r="K386" s="80"/>
    </row>
    <row r="387" spans="1:11">
      <c r="A387" s="78"/>
      <c r="B387" s="79"/>
      <c r="C387" s="63"/>
      <c r="D387" s="63"/>
      <c r="E387" s="63"/>
      <c r="F387" s="63"/>
      <c r="G387" s="63"/>
      <c r="H387" s="63"/>
      <c r="K387" s="80"/>
    </row>
    <row r="388" spans="1:11">
      <c r="A388" s="78"/>
      <c r="B388" s="79" t="s">
        <v>300</v>
      </c>
      <c r="C388" s="63"/>
      <c r="D388" s="63"/>
      <c r="E388" s="63"/>
      <c r="F388" s="63"/>
      <c r="G388" s="63"/>
      <c r="H388" s="63"/>
      <c r="K388" s="80"/>
    </row>
    <row r="389" spans="1:11">
      <c r="A389" s="78"/>
      <c r="B389" s="79" t="s">
        <v>301</v>
      </c>
      <c r="C389" s="63"/>
      <c r="D389" s="63"/>
      <c r="E389" s="63"/>
      <c r="F389" s="63"/>
      <c r="G389" s="63"/>
      <c r="H389" s="63"/>
      <c r="K389" s="80"/>
    </row>
    <row r="390" spans="1:11">
      <c r="A390" s="78"/>
      <c r="B390" s="79" t="s">
        <v>302</v>
      </c>
      <c r="C390" s="63"/>
      <c r="D390" s="63"/>
      <c r="E390" s="63"/>
      <c r="F390" s="63"/>
      <c r="G390" s="63"/>
      <c r="H390" s="63"/>
      <c r="K390" s="80"/>
    </row>
    <row r="391" spans="1:11">
      <c r="A391" s="78"/>
      <c r="B391" s="79" t="s">
        <v>303</v>
      </c>
      <c r="C391" s="63"/>
      <c r="D391" s="63"/>
      <c r="E391" s="63"/>
      <c r="F391" s="63"/>
      <c r="G391" s="63"/>
      <c r="H391" s="63"/>
      <c r="K391" s="80"/>
    </row>
    <row r="392" spans="1:11">
      <c r="A392" s="78"/>
      <c r="B392" s="79" t="s">
        <v>304</v>
      </c>
      <c r="C392" s="63"/>
      <c r="D392" s="63"/>
      <c r="E392" s="63"/>
      <c r="F392" s="63"/>
      <c r="G392" s="63"/>
      <c r="H392" s="63"/>
      <c r="K392" s="80"/>
    </row>
    <row r="393" spans="1:11">
      <c r="A393" s="78"/>
      <c r="B393" s="79" t="s">
        <v>305</v>
      </c>
      <c r="C393" s="63"/>
      <c r="D393" s="63"/>
      <c r="E393" s="63"/>
      <c r="F393" s="63"/>
      <c r="G393" s="63"/>
      <c r="H393" s="63"/>
      <c r="K393" s="80"/>
    </row>
    <row r="394" spans="1:11">
      <c r="A394" s="78"/>
      <c r="B394" s="79" t="s">
        <v>306</v>
      </c>
      <c r="C394" s="63"/>
      <c r="D394" s="63"/>
      <c r="E394" s="63"/>
      <c r="F394" s="63"/>
      <c r="G394" s="63"/>
      <c r="H394" s="63"/>
      <c r="K394" s="80"/>
    </row>
    <row r="395" spans="1:11">
      <c r="A395" s="78"/>
      <c r="B395" s="79" t="s">
        <v>307</v>
      </c>
      <c r="C395" s="63"/>
      <c r="D395" s="63"/>
      <c r="E395" s="63"/>
      <c r="F395" s="63"/>
      <c r="G395" s="63"/>
      <c r="H395" s="63"/>
      <c r="K395" s="80"/>
    </row>
    <row r="396" spans="1:11">
      <c r="A396" s="78"/>
      <c r="B396" s="79" t="s">
        <v>308</v>
      </c>
      <c r="C396" s="63"/>
      <c r="D396" s="63"/>
      <c r="E396" s="63"/>
      <c r="F396" s="63"/>
      <c r="G396" s="63"/>
      <c r="H396" s="63"/>
      <c r="K396" s="80"/>
    </row>
    <row r="397" spans="1:11">
      <c r="A397" s="78"/>
      <c r="B397" s="79"/>
      <c r="C397" s="63"/>
      <c r="D397" s="63"/>
      <c r="E397" s="63"/>
      <c r="F397" s="63"/>
      <c r="G397" s="63"/>
      <c r="H397" s="63"/>
      <c r="K397" s="80"/>
    </row>
    <row r="398" spans="1:11">
      <c r="A398" s="78" t="s">
        <v>5</v>
      </c>
      <c r="B398" s="81" t="s">
        <v>309</v>
      </c>
      <c r="C398" s="63"/>
      <c r="D398" s="63"/>
      <c r="E398" s="63"/>
      <c r="F398" s="63"/>
      <c r="G398" s="63"/>
      <c r="H398" s="63"/>
      <c r="K398" s="80"/>
    </row>
    <row r="399" spans="1:11">
      <c r="A399" s="78"/>
      <c r="B399" s="79"/>
      <c r="C399" s="63"/>
      <c r="D399" s="63"/>
      <c r="E399" s="63"/>
      <c r="F399" s="63"/>
      <c r="G399" s="63"/>
      <c r="H399" s="63"/>
      <c r="K399" s="80"/>
    </row>
    <row r="400" spans="1:11">
      <c r="A400" s="78"/>
      <c r="B400" s="79" t="s">
        <v>310</v>
      </c>
      <c r="C400" s="63"/>
      <c r="D400" s="63"/>
      <c r="E400" s="63"/>
      <c r="F400" s="63"/>
      <c r="G400" s="63"/>
      <c r="H400" s="63"/>
      <c r="K400" s="80"/>
    </row>
    <row r="401" spans="1:11">
      <c r="A401" s="78"/>
      <c r="B401" s="79" t="s">
        <v>311</v>
      </c>
      <c r="C401" s="63"/>
      <c r="D401" s="63"/>
      <c r="E401" s="63"/>
      <c r="F401" s="63"/>
      <c r="G401" s="63"/>
      <c r="H401" s="63"/>
      <c r="K401" s="80"/>
    </row>
    <row r="402" spans="1:11">
      <c r="A402" s="78"/>
      <c r="B402" s="79" t="s">
        <v>312</v>
      </c>
      <c r="C402" s="63"/>
      <c r="D402" s="63"/>
      <c r="E402" s="63"/>
      <c r="F402" s="63"/>
      <c r="G402" s="63"/>
      <c r="H402" s="63"/>
      <c r="K402" s="80"/>
    </row>
    <row r="403" spans="1:11">
      <c r="A403" s="78"/>
      <c r="B403" s="79"/>
      <c r="C403" s="63"/>
      <c r="D403" s="63"/>
      <c r="E403" s="63"/>
      <c r="F403" s="63"/>
      <c r="G403" s="63"/>
      <c r="H403" s="63"/>
      <c r="K403" s="80"/>
    </row>
    <row r="404" spans="1:11">
      <c r="A404" s="78" t="s">
        <v>6</v>
      </c>
      <c r="B404" s="81" t="s">
        <v>313</v>
      </c>
      <c r="C404" s="63"/>
      <c r="D404" s="63"/>
      <c r="E404" s="63"/>
      <c r="F404" s="63"/>
      <c r="G404" s="63"/>
      <c r="H404" s="63"/>
      <c r="K404" s="80"/>
    </row>
    <row r="405" spans="1:11">
      <c r="A405" s="78"/>
      <c r="B405" s="79"/>
      <c r="C405" s="63"/>
      <c r="D405" s="63"/>
      <c r="E405" s="63"/>
      <c r="F405" s="63"/>
      <c r="G405" s="63"/>
      <c r="H405" s="63"/>
      <c r="K405" s="80"/>
    </row>
    <row r="406" spans="1:11">
      <c r="A406" s="78"/>
      <c r="B406" s="79" t="s">
        <v>314</v>
      </c>
      <c r="C406" s="63"/>
      <c r="D406" s="63"/>
      <c r="E406" s="63"/>
      <c r="F406" s="63"/>
      <c r="G406" s="63"/>
      <c r="H406" s="63"/>
      <c r="K406" s="80"/>
    </row>
    <row r="407" spans="1:11">
      <c r="A407" s="78"/>
      <c r="B407" s="79" t="s">
        <v>315</v>
      </c>
      <c r="C407" s="63"/>
      <c r="D407" s="63"/>
      <c r="E407" s="63"/>
      <c r="F407" s="63"/>
      <c r="G407" s="63"/>
      <c r="H407" s="63"/>
      <c r="K407" s="80"/>
    </row>
    <row r="408" spans="1:11">
      <c r="A408" s="78"/>
      <c r="B408" s="79" t="s">
        <v>316</v>
      </c>
      <c r="C408" s="63"/>
      <c r="D408" s="63"/>
      <c r="E408" s="63"/>
      <c r="F408" s="63"/>
      <c r="G408" s="63"/>
      <c r="H408" s="63"/>
      <c r="K408" s="80"/>
    </row>
    <row r="409" spans="1:11">
      <c r="A409" s="78"/>
      <c r="B409" s="79" t="s">
        <v>317</v>
      </c>
      <c r="C409" s="63"/>
      <c r="D409" s="63"/>
      <c r="E409" s="63"/>
      <c r="F409" s="63"/>
      <c r="G409" s="63"/>
      <c r="H409" s="63"/>
      <c r="K409" s="80"/>
    </row>
    <row r="410" spans="1:11">
      <c r="A410" s="78"/>
      <c r="B410" s="79"/>
      <c r="C410" s="63"/>
      <c r="D410" s="63"/>
      <c r="E410" s="63"/>
      <c r="F410" s="63"/>
      <c r="G410" s="63"/>
      <c r="H410" s="63"/>
      <c r="K410" s="80"/>
    </row>
    <row r="411" spans="1:11">
      <c r="A411" s="78" t="s">
        <v>7</v>
      </c>
      <c r="B411" s="81" t="s">
        <v>318</v>
      </c>
      <c r="C411" s="63"/>
      <c r="D411" s="63"/>
      <c r="E411" s="63"/>
      <c r="F411" s="63"/>
      <c r="G411" s="63"/>
      <c r="H411" s="63"/>
      <c r="K411" s="80"/>
    </row>
    <row r="412" spans="1:11">
      <c r="A412" s="78"/>
      <c r="B412" s="79"/>
      <c r="C412" s="63"/>
      <c r="D412" s="63"/>
      <c r="E412" s="63"/>
      <c r="F412" s="63"/>
      <c r="G412" s="63"/>
      <c r="H412" s="63"/>
      <c r="K412" s="80"/>
    </row>
    <row r="413" spans="1:11">
      <c r="A413" s="78"/>
      <c r="B413" s="79" t="s">
        <v>319</v>
      </c>
      <c r="C413" s="63"/>
      <c r="D413" s="63"/>
      <c r="E413" s="63"/>
      <c r="F413" s="63"/>
      <c r="G413" s="63"/>
      <c r="H413" s="63"/>
      <c r="K413" s="80"/>
    </row>
    <row r="414" spans="1:11">
      <c r="A414" s="78"/>
      <c r="B414" s="79" t="s">
        <v>320</v>
      </c>
      <c r="C414" s="63"/>
      <c r="D414" s="63"/>
      <c r="E414" s="63"/>
      <c r="F414" s="63"/>
      <c r="G414" s="63"/>
      <c r="H414" s="63"/>
      <c r="K414" s="80"/>
    </row>
    <row r="415" spans="1:11">
      <c r="A415" s="78"/>
      <c r="B415" s="79" t="s">
        <v>321</v>
      </c>
      <c r="C415" s="63"/>
      <c r="D415" s="63"/>
      <c r="E415" s="63"/>
      <c r="F415" s="63"/>
      <c r="G415" s="63"/>
      <c r="H415" s="63"/>
      <c r="K415" s="80"/>
    </row>
    <row r="416" spans="1:11">
      <c r="A416" s="78"/>
      <c r="B416" s="79"/>
      <c r="C416" s="63"/>
      <c r="D416" s="63"/>
      <c r="E416" s="63"/>
      <c r="F416" s="63"/>
      <c r="G416" s="63"/>
      <c r="H416" s="63"/>
      <c r="K416" s="80"/>
    </row>
    <row r="417" spans="1:11">
      <c r="A417" s="78"/>
      <c r="B417" s="79" t="s">
        <v>322</v>
      </c>
      <c r="C417" s="63"/>
      <c r="D417" s="63"/>
      <c r="E417" s="63"/>
      <c r="F417" s="63"/>
      <c r="G417" s="63"/>
      <c r="H417" s="63"/>
      <c r="K417" s="80"/>
    </row>
    <row r="418" spans="1:11">
      <c r="A418" s="78"/>
      <c r="B418" s="79" t="s">
        <v>323</v>
      </c>
      <c r="C418" s="63"/>
      <c r="D418" s="63"/>
      <c r="E418" s="63"/>
      <c r="F418" s="63"/>
      <c r="G418" s="63"/>
      <c r="H418" s="63"/>
      <c r="K418" s="80"/>
    </row>
    <row r="419" spans="1:11">
      <c r="A419" s="78"/>
      <c r="B419" s="79" t="s">
        <v>324</v>
      </c>
      <c r="C419" s="63"/>
      <c r="D419" s="63"/>
      <c r="E419" s="63"/>
      <c r="F419" s="63"/>
      <c r="G419" s="63"/>
      <c r="H419" s="63"/>
      <c r="K419" s="80"/>
    </row>
    <row r="420" spans="1:11">
      <c r="A420" s="78"/>
      <c r="B420" s="79" t="s">
        <v>325</v>
      </c>
      <c r="C420" s="63"/>
      <c r="D420" s="63"/>
      <c r="E420" s="63"/>
      <c r="F420" s="63"/>
      <c r="G420" s="63"/>
      <c r="H420" s="63"/>
      <c r="K420" s="80"/>
    </row>
    <row r="421" spans="1:11">
      <c r="A421" s="78"/>
      <c r="B421" s="79"/>
      <c r="C421" s="63"/>
      <c r="D421" s="63"/>
      <c r="E421" s="63"/>
      <c r="F421" s="63"/>
      <c r="G421" s="63"/>
      <c r="H421" s="63"/>
      <c r="K421" s="80"/>
    </row>
    <row r="422" spans="1:11">
      <c r="A422" s="78"/>
      <c r="B422" s="79" t="s">
        <v>326</v>
      </c>
      <c r="C422" s="63"/>
      <c r="D422" s="63"/>
      <c r="E422" s="63"/>
      <c r="F422" s="63"/>
      <c r="G422" s="63"/>
      <c r="H422" s="63"/>
      <c r="K422" s="80"/>
    </row>
    <row r="423" spans="1:11">
      <c r="A423" s="78"/>
      <c r="B423" s="79" t="s">
        <v>327</v>
      </c>
      <c r="C423" s="63"/>
      <c r="D423" s="63"/>
      <c r="E423" s="63"/>
      <c r="F423" s="63"/>
      <c r="G423" s="63"/>
      <c r="H423" s="63"/>
      <c r="K423" s="80"/>
    </row>
    <row r="424" spans="1:11">
      <c r="A424" s="78"/>
      <c r="B424" s="79"/>
      <c r="C424" s="63"/>
      <c r="D424" s="63"/>
      <c r="E424" s="63"/>
      <c r="F424" s="63"/>
      <c r="G424" s="63"/>
      <c r="H424" s="63"/>
      <c r="K424" s="80"/>
    </row>
    <row r="425" spans="1:11">
      <c r="A425" s="78"/>
      <c r="B425" s="79" t="s">
        <v>328</v>
      </c>
      <c r="C425" s="63"/>
      <c r="D425" s="63"/>
      <c r="E425" s="63"/>
      <c r="F425" s="63"/>
      <c r="G425" s="63"/>
      <c r="H425" s="63"/>
      <c r="K425" s="80"/>
    </row>
    <row r="426" spans="1:11">
      <c r="A426" s="78"/>
      <c r="B426" s="79" t="s">
        <v>329</v>
      </c>
      <c r="C426" s="63"/>
      <c r="D426" s="63"/>
      <c r="E426" s="63"/>
      <c r="F426" s="63"/>
      <c r="G426" s="63"/>
      <c r="H426" s="63"/>
      <c r="K426" s="80"/>
    </row>
    <row r="427" spans="1:11">
      <c r="A427" s="78"/>
      <c r="B427" s="79" t="s">
        <v>330</v>
      </c>
      <c r="C427" s="63"/>
      <c r="D427" s="63"/>
      <c r="E427" s="63"/>
      <c r="F427" s="63"/>
      <c r="G427" s="63"/>
      <c r="H427" s="63"/>
      <c r="K427" s="80"/>
    </row>
    <row r="428" spans="1:11">
      <c r="A428" s="78"/>
      <c r="B428" s="79"/>
      <c r="C428" s="63"/>
      <c r="D428" s="63"/>
      <c r="E428" s="63"/>
      <c r="F428" s="63"/>
      <c r="G428" s="63"/>
      <c r="H428" s="63"/>
      <c r="K428" s="80"/>
    </row>
    <row r="429" spans="1:11">
      <c r="A429" s="78"/>
      <c r="B429" s="79" t="s">
        <v>331</v>
      </c>
      <c r="C429" s="63"/>
      <c r="D429" s="63"/>
      <c r="E429" s="63"/>
      <c r="F429" s="63"/>
      <c r="G429" s="63"/>
      <c r="H429" s="63"/>
      <c r="K429" s="80"/>
    </row>
    <row r="430" spans="1:11">
      <c r="A430" s="78"/>
      <c r="B430" s="79" t="s">
        <v>332</v>
      </c>
      <c r="C430" s="63"/>
      <c r="D430" s="63"/>
      <c r="E430" s="63"/>
      <c r="F430" s="63"/>
      <c r="G430" s="63"/>
      <c r="H430" s="63"/>
      <c r="K430" s="80"/>
    </row>
    <row r="431" spans="1:11">
      <c r="A431" s="78"/>
      <c r="B431" s="79"/>
      <c r="C431" s="63"/>
      <c r="D431" s="63"/>
      <c r="E431" s="63"/>
      <c r="F431" s="63"/>
      <c r="G431" s="63"/>
      <c r="H431" s="63"/>
      <c r="K431" s="80"/>
    </row>
    <row r="432" spans="1:11">
      <c r="A432" s="78"/>
      <c r="B432" s="79"/>
      <c r="C432" s="63"/>
      <c r="D432" s="63"/>
      <c r="E432" s="63"/>
      <c r="F432" s="63"/>
      <c r="G432" s="63"/>
      <c r="H432" s="63"/>
      <c r="K432" s="80"/>
    </row>
    <row r="433" spans="1:11">
      <c r="A433" s="78"/>
      <c r="B433" s="79"/>
      <c r="C433" s="63"/>
      <c r="D433" s="63"/>
      <c r="E433" s="63"/>
      <c r="F433" s="63"/>
      <c r="G433" s="63"/>
      <c r="H433" s="63"/>
      <c r="K433" s="80"/>
    </row>
    <row r="434" spans="1:11">
      <c r="A434" s="78"/>
      <c r="B434" s="79"/>
      <c r="C434" s="63"/>
      <c r="D434" s="63"/>
      <c r="E434" s="63"/>
      <c r="F434" s="63"/>
      <c r="G434" s="63"/>
      <c r="H434" s="63"/>
      <c r="K434" s="80"/>
    </row>
    <row r="435" spans="1:11">
      <c r="A435" s="78"/>
      <c r="B435" s="79"/>
      <c r="C435" s="63"/>
      <c r="D435" s="63"/>
      <c r="E435" s="63"/>
      <c r="F435" s="63"/>
      <c r="G435" s="63"/>
      <c r="H435" s="63"/>
      <c r="K435" s="88"/>
    </row>
    <row r="436" spans="1:11">
      <c r="A436" s="78"/>
      <c r="B436" s="79"/>
      <c r="C436" s="63"/>
      <c r="D436" s="63"/>
      <c r="E436" s="63"/>
      <c r="F436" s="63"/>
      <c r="G436" s="63"/>
      <c r="H436" s="63"/>
      <c r="K436" s="80"/>
    </row>
    <row r="437" spans="1:11">
      <c r="A437" s="78"/>
      <c r="B437" s="79"/>
      <c r="C437" s="63"/>
      <c r="D437" s="63"/>
      <c r="E437" s="63"/>
      <c r="F437" s="89" t="s">
        <v>129</v>
      </c>
      <c r="G437" s="63"/>
      <c r="H437" s="89"/>
      <c r="I437" s="89"/>
      <c r="J437" s="90" t="s">
        <v>53</v>
      </c>
      <c r="K437" s="91">
        <f>SUM(K382:K436)</f>
        <v>0</v>
      </c>
    </row>
    <row r="438" spans="1:11">
      <c r="A438" s="78"/>
      <c r="B438" s="99"/>
      <c r="C438" s="63"/>
      <c r="D438" s="63"/>
      <c r="E438" s="63"/>
      <c r="F438" s="89"/>
      <c r="G438" s="63"/>
      <c r="H438" s="89"/>
      <c r="I438" s="89"/>
      <c r="J438" s="89"/>
      <c r="K438" s="88"/>
    </row>
    <row r="439" spans="1:11">
      <c r="A439" s="78"/>
      <c r="B439" s="93"/>
      <c r="C439" s="63"/>
      <c r="D439" s="63"/>
      <c r="E439" s="63"/>
      <c r="F439" s="89"/>
      <c r="G439" s="63"/>
      <c r="H439" s="89"/>
      <c r="I439" s="89"/>
      <c r="J439" s="89"/>
      <c r="K439" s="80"/>
    </row>
    <row r="440" spans="1:11">
      <c r="A440" s="78"/>
      <c r="B440" s="93"/>
      <c r="C440" s="63"/>
      <c r="D440" s="63"/>
      <c r="E440" s="63"/>
      <c r="F440" s="89"/>
      <c r="G440" s="63"/>
      <c r="H440" s="89"/>
      <c r="I440" s="89"/>
      <c r="J440" s="89"/>
      <c r="K440" s="80"/>
    </row>
    <row r="441" spans="1:11">
      <c r="A441" s="78"/>
      <c r="B441" s="93"/>
      <c r="C441" s="63"/>
      <c r="D441" s="63"/>
      <c r="E441" s="63"/>
      <c r="F441" s="63"/>
      <c r="G441" s="63"/>
      <c r="H441" s="63"/>
      <c r="K441" s="80"/>
    </row>
    <row r="442" spans="1:11">
      <c r="A442" s="78" t="s">
        <v>15</v>
      </c>
      <c r="B442" s="81" t="s">
        <v>333</v>
      </c>
      <c r="C442" s="63"/>
      <c r="D442" s="63"/>
      <c r="E442" s="63"/>
      <c r="F442" s="63"/>
      <c r="G442" s="63"/>
      <c r="H442" s="63"/>
      <c r="K442" s="80"/>
    </row>
    <row r="443" spans="1:11">
      <c r="A443" s="78"/>
      <c r="B443" s="79"/>
      <c r="C443" s="63"/>
      <c r="D443" s="63"/>
      <c r="E443" s="63"/>
      <c r="F443" s="63"/>
      <c r="G443" s="63"/>
      <c r="H443" s="63"/>
      <c r="K443" s="80"/>
    </row>
    <row r="444" spans="1:11">
      <c r="A444" s="78"/>
      <c r="B444" s="79" t="s">
        <v>334</v>
      </c>
      <c r="C444" s="63"/>
      <c r="D444" s="63"/>
      <c r="E444" s="63"/>
      <c r="F444" s="63"/>
      <c r="G444" s="63"/>
      <c r="H444" s="63"/>
      <c r="K444" s="80"/>
    </row>
    <row r="445" spans="1:11">
      <c r="A445" s="78"/>
      <c r="B445" s="79" t="s">
        <v>335</v>
      </c>
      <c r="C445" s="63"/>
      <c r="D445" s="63"/>
      <c r="E445" s="63"/>
      <c r="F445" s="63"/>
      <c r="G445" s="63"/>
      <c r="H445" s="63"/>
      <c r="K445" s="80"/>
    </row>
    <row r="446" spans="1:11">
      <c r="A446" s="78"/>
      <c r="B446" s="79" t="s">
        <v>336</v>
      </c>
      <c r="C446" s="63"/>
      <c r="D446" s="63"/>
      <c r="E446" s="63"/>
      <c r="F446" s="63"/>
      <c r="G446" s="63"/>
      <c r="H446" s="63"/>
      <c r="K446" s="80"/>
    </row>
    <row r="447" spans="1:11">
      <c r="A447" s="78"/>
      <c r="B447" s="79"/>
      <c r="C447" s="63"/>
      <c r="D447" s="63"/>
      <c r="E447" s="63"/>
      <c r="F447" s="63"/>
      <c r="G447" s="63"/>
      <c r="H447" s="63"/>
      <c r="K447" s="80"/>
    </row>
    <row r="448" spans="1:11">
      <c r="A448" s="78"/>
      <c r="B448" s="79" t="s">
        <v>337</v>
      </c>
      <c r="C448" s="63"/>
      <c r="D448" s="63"/>
      <c r="E448" s="63"/>
      <c r="F448" s="63"/>
      <c r="G448" s="63"/>
      <c r="H448" s="63"/>
      <c r="K448" s="80"/>
    </row>
    <row r="449" spans="1:11">
      <c r="A449" s="78"/>
      <c r="B449" s="79" t="s">
        <v>338</v>
      </c>
      <c r="C449" s="63"/>
      <c r="D449" s="63"/>
      <c r="E449" s="63"/>
      <c r="F449" s="63"/>
      <c r="G449" s="63"/>
      <c r="H449" s="63"/>
      <c r="K449" s="80"/>
    </row>
    <row r="450" spans="1:11">
      <c r="A450" s="78"/>
      <c r="B450" s="79" t="s">
        <v>339</v>
      </c>
      <c r="C450" s="63"/>
      <c r="D450" s="63"/>
      <c r="E450" s="63"/>
      <c r="F450" s="63"/>
      <c r="G450" s="63"/>
      <c r="H450" s="63"/>
      <c r="K450" s="80"/>
    </row>
    <row r="451" spans="1:11">
      <c r="A451" s="78"/>
      <c r="B451" s="79"/>
      <c r="C451" s="63"/>
      <c r="D451" s="63"/>
      <c r="E451" s="63"/>
      <c r="F451" s="63"/>
      <c r="G451" s="63"/>
      <c r="H451" s="63"/>
      <c r="K451" s="80"/>
    </row>
    <row r="452" spans="1:11">
      <c r="A452" s="78"/>
      <c r="B452" s="79" t="s">
        <v>340</v>
      </c>
      <c r="C452" s="63"/>
      <c r="D452" s="63"/>
      <c r="E452" s="63"/>
      <c r="F452" s="63"/>
      <c r="G452" s="63"/>
      <c r="H452" s="63"/>
      <c r="K452" s="80"/>
    </row>
    <row r="453" spans="1:11">
      <c r="A453" s="78"/>
      <c r="B453" s="79" t="s">
        <v>341</v>
      </c>
      <c r="C453" s="63"/>
      <c r="D453" s="63"/>
      <c r="E453" s="63"/>
      <c r="F453" s="63"/>
      <c r="G453" s="63"/>
      <c r="H453" s="63"/>
      <c r="K453" s="80"/>
    </row>
    <row r="454" spans="1:11">
      <c r="A454" s="78"/>
      <c r="B454" s="79" t="s">
        <v>342</v>
      </c>
      <c r="C454" s="63"/>
      <c r="D454" s="63"/>
      <c r="E454" s="63"/>
      <c r="F454" s="63"/>
      <c r="G454" s="63"/>
      <c r="H454" s="63"/>
      <c r="K454" s="80"/>
    </row>
    <row r="455" spans="1:11">
      <c r="A455" s="78"/>
      <c r="B455" s="79"/>
      <c r="C455" s="63"/>
      <c r="D455" s="63"/>
      <c r="E455" s="63"/>
      <c r="F455" s="63"/>
      <c r="G455" s="63"/>
      <c r="H455" s="63"/>
      <c r="K455" s="80"/>
    </row>
    <row r="456" spans="1:11">
      <c r="A456" s="78" t="s">
        <v>3</v>
      </c>
      <c r="B456" s="81" t="s">
        <v>343</v>
      </c>
      <c r="C456" s="63"/>
      <c r="D456" s="63"/>
      <c r="E456" s="63"/>
      <c r="F456" s="63"/>
      <c r="G456" s="63"/>
      <c r="H456" s="63"/>
      <c r="K456" s="80"/>
    </row>
    <row r="457" spans="1:11">
      <c r="A457" s="78"/>
      <c r="B457" s="93"/>
      <c r="C457" s="63"/>
      <c r="D457" s="63"/>
      <c r="E457" s="63"/>
      <c r="F457" s="63"/>
      <c r="G457" s="63"/>
      <c r="H457" s="63"/>
      <c r="K457" s="80"/>
    </row>
    <row r="458" spans="1:11">
      <c r="A458" s="78"/>
      <c r="B458" s="79" t="s">
        <v>344</v>
      </c>
      <c r="C458" s="63"/>
      <c r="D458" s="63"/>
      <c r="E458" s="63"/>
      <c r="F458" s="63"/>
      <c r="G458" s="63"/>
      <c r="H458" s="63"/>
      <c r="K458" s="80"/>
    </row>
    <row r="459" spans="1:11">
      <c r="A459" s="78"/>
      <c r="B459" s="79" t="s">
        <v>345</v>
      </c>
      <c r="C459" s="63"/>
      <c r="D459" s="63"/>
      <c r="E459" s="63"/>
      <c r="F459" s="63"/>
      <c r="G459" s="63"/>
      <c r="H459" s="63"/>
      <c r="K459" s="80"/>
    </row>
    <row r="460" spans="1:11">
      <c r="A460" s="78"/>
      <c r="B460" s="79" t="s">
        <v>346</v>
      </c>
      <c r="C460" s="63"/>
      <c r="D460" s="63"/>
      <c r="E460" s="63"/>
      <c r="F460" s="63"/>
      <c r="G460" s="63"/>
      <c r="H460" s="63"/>
      <c r="K460" s="80"/>
    </row>
    <row r="461" spans="1:11">
      <c r="A461" s="78"/>
      <c r="B461" s="79"/>
      <c r="C461" s="63"/>
      <c r="D461" s="63"/>
      <c r="E461" s="63"/>
      <c r="F461" s="63"/>
      <c r="G461" s="63"/>
      <c r="H461" s="63"/>
      <c r="K461" s="80"/>
    </row>
    <row r="462" spans="1:11">
      <c r="A462" s="78"/>
      <c r="B462" s="79" t="s">
        <v>347</v>
      </c>
      <c r="C462" s="63"/>
      <c r="D462" s="63"/>
      <c r="E462" s="63"/>
      <c r="F462" s="63"/>
      <c r="G462" s="63"/>
      <c r="H462" s="63"/>
      <c r="K462" s="80"/>
    </row>
    <row r="463" spans="1:11">
      <c r="A463" s="78"/>
      <c r="B463" s="79" t="s">
        <v>348</v>
      </c>
      <c r="C463" s="63"/>
      <c r="D463" s="63"/>
      <c r="E463" s="63"/>
      <c r="F463" s="63"/>
      <c r="G463" s="63"/>
      <c r="H463" s="63"/>
      <c r="K463" s="80"/>
    </row>
    <row r="464" spans="1:11">
      <c r="A464" s="78"/>
      <c r="B464" s="79" t="s">
        <v>349</v>
      </c>
      <c r="C464" s="63"/>
      <c r="D464" s="63"/>
      <c r="E464" s="63"/>
      <c r="F464" s="63"/>
      <c r="G464" s="63"/>
      <c r="H464" s="63"/>
      <c r="K464" s="80"/>
    </row>
    <row r="465" spans="1:11">
      <c r="A465" s="78"/>
      <c r="B465" s="79" t="s">
        <v>350</v>
      </c>
      <c r="C465" s="63"/>
      <c r="D465" s="63"/>
      <c r="E465" s="63"/>
      <c r="F465" s="63"/>
      <c r="G465" s="63"/>
      <c r="H465" s="63"/>
      <c r="K465" s="80"/>
    </row>
    <row r="466" spans="1:11">
      <c r="A466" s="78"/>
      <c r="B466" s="79" t="s">
        <v>351</v>
      </c>
      <c r="C466" s="63"/>
      <c r="D466" s="63"/>
      <c r="E466" s="63"/>
      <c r="F466" s="63"/>
      <c r="G466" s="63"/>
      <c r="H466" s="63"/>
      <c r="K466" s="80"/>
    </row>
    <row r="467" spans="1:11">
      <c r="A467" s="78"/>
      <c r="B467" s="79"/>
      <c r="C467" s="63"/>
      <c r="D467" s="63"/>
      <c r="E467" s="63"/>
      <c r="F467" s="63"/>
      <c r="G467" s="63"/>
      <c r="H467" s="63"/>
      <c r="K467" s="80"/>
    </row>
    <row r="468" spans="1:11">
      <c r="A468" s="78"/>
      <c r="B468" s="79" t="s">
        <v>352</v>
      </c>
      <c r="C468" s="63"/>
      <c r="D468" s="63"/>
      <c r="E468" s="63"/>
      <c r="F468" s="63"/>
      <c r="G468" s="63"/>
      <c r="H468" s="63"/>
      <c r="K468" s="80"/>
    </row>
    <row r="469" spans="1:11">
      <c r="A469" s="78" t="s">
        <v>3</v>
      </c>
      <c r="B469" s="81" t="s">
        <v>353</v>
      </c>
      <c r="C469" s="63"/>
      <c r="D469" s="63"/>
      <c r="E469" s="63"/>
      <c r="F469" s="63"/>
      <c r="G469" s="63"/>
      <c r="H469" s="63"/>
      <c r="K469" s="80"/>
    </row>
    <row r="470" spans="1:11">
      <c r="A470" s="78"/>
      <c r="B470" s="79"/>
      <c r="C470" s="63"/>
      <c r="D470" s="63"/>
      <c r="E470" s="63"/>
      <c r="F470" s="63"/>
      <c r="G470" s="63"/>
      <c r="H470" s="63"/>
      <c r="K470" s="80"/>
    </row>
    <row r="471" spans="1:11">
      <c r="A471" s="78"/>
      <c r="B471" s="79" t="s">
        <v>354</v>
      </c>
      <c r="C471" s="63"/>
      <c r="D471" s="63"/>
      <c r="E471" s="63"/>
      <c r="F471" s="63"/>
      <c r="G471" s="63"/>
      <c r="H471" s="63"/>
      <c r="K471" s="80"/>
    </row>
    <row r="472" spans="1:11">
      <c r="A472" s="78"/>
      <c r="B472" s="79" t="s">
        <v>355</v>
      </c>
      <c r="C472" s="63"/>
      <c r="D472" s="63"/>
      <c r="E472" s="63"/>
      <c r="F472" s="63"/>
      <c r="G472" s="63"/>
      <c r="H472" s="63"/>
      <c r="K472" s="80"/>
    </row>
    <row r="473" spans="1:11">
      <c r="A473" s="78"/>
      <c r="B473" s="81"/>
      <c r="C473" s="63"/>
      <c r="D473" s="63"/>
      <c r="E473" s="63"/>
      <c r="F473" s="63"/>
      <c r="G473" s="63"/>
      <c r="H473" s="63"/>
      <c r="K473" s="80"/>
    </row>
    <row r="474" spans="1:11">
      <c r="A474" s="78" t="s">
        <v>5</v>
      </c>
      <c r="B474" s="81" t="s">
        <v>356</v>
      </c>
      <c r="C474" s="63"/>
      <c r="D474" s="63"/>
      <c r="E474" s="63"/>
      <c r="F474" s="63"/>
      <c r="G474" s="63"/>
      <c r="H474" s="63"/>
      <c r="K474" s="80"/>
    </row>
    <row r="475" spans="1:11">
      <c r="A475" s="78"/>
      <c r="B475" s="79"/>
      <c r="C475" s="63"/>
      <c r="D475" s="63"/>
      <c r="E475" s="63"/>
      <c r="F475" s="63"/>
      <c r="G475" s="63"/>
      <c r="H475" s="63"/>
      <c r="K475" s="80"/>
    </row>
    <row r="476" spans="1:11">
      <c r="A476" s="78"/>
      <c r="B476" s="79" t="s">
        <v>357</v>
      </c>
      <c r="C476" s="63"/>
      <c r="D476" s="63"/>
      <c r="E476" s="89"/>
      <c r="F476" s="63"/>
      <c r="G476" s="63"/>
      <c r="H476" s="63"/>
      <c r="K476" s="80"/>
    </row>
    <row r="477" spans="1:11">
      <c r="A477" s="78"/>
      <c r="B477" s="79" t="s">
        <v>358</v>
      </c>
      <c r="C477" s="63"/>
      <c r="D477" s="63"/>
      <c r="E477" s="63"/>
      <c r="F477" s="63"/>
      <c r="G477" s="63"/>
      <c r="H477" s="63"/>
      <c r="K477" s="80"/>
    </row>
    <row r="478" spans="1:11">
      <c r="A478" s="78"/>
      <c r="B478" s="79" t="s">
        <v>359</v>
      </c>
      <c r="C478" s="63"/>
      <c r="D478" s="63"/>
      <c r="E478" s="63"/>
      <c r="F478" s="63"/>
      <c r="G478" s="63"/>
      <c r="H478" s="63"/>
      <c r="K478" s="80"/>
    </row>
    <row r="479" spans="1:11">
      <c r="A479" s="78"/>
      <c r="B479" s="79" t="s">
        <v>360</v>
      </c>
      <c r="C479" s="63"/>
      <c r="D479" s="63"/>
      <c r="E479" s="63"/>
      <c r="F479" s="63"/>
      <c r="G479" s="63"/>
      <c r="H479" s="63"/>
      <c r="K479" s="80"/>
    </row>
    <row r="480" spans="1:11">
      <c r="A480" s="78"/>
      <c r="B480" s="79" t="s">
        <v>361</v>
      </c>
      <c r="C480" s="63"/>
      <c r="D480" s="63"/>
      <c r="E480" s="63"/>
      <c r="F480" s="63"/>
      <c r="G480" s="63"/>
      <c r="H480" s="63"/>
      <c r="K480" s="80"/>
    </row>
    <row r="481" spans="1:11">
      <c r="A481" s="78"/>
      <c r="B481" s="79"/>
      <c r="C481" s="63"/>
      <c r="D481" s="63"/>
      <c r="E481" s="63"/>
      <c r="F481" s="63"/>
      <c r="G481" s="63"/>
      <c r="H481" s="63"/>
      <c r="K481" s="80"/>
    </row>
    <row r="482" spans="1:11">
      <c r="A482" s="78"/>
      <c r="B482" s="79"/>
      <c r="C482" s="63"/>
      <c r="D482" s="63"/>
      <c r="E482" s="63"/>
      <c r="F482" s="63"/>
      <c r="G482" s="63"/>
      <c r="H482" s="63"/>
      <c r="K482" s="80"/>
    </row>
    <row r="483" spans="1:11">
      <c r="A483" s="78"/>
      <c r="B483" s="79"/>
      <c r="C483" s="63"/>
      <c r="D483" s="63"/>
      <c r="E483" s="63"/>
      <c r="F483" s="89" t="s">
        <v>129</v>
      </c>
      <c r="G483" s="63"/>
      <c r="H483" s="89"/>
      <c r="I483" s="89"/>
      <c r="J483" s="90" t="s">
        <v>53</v>
      </c>
      <c r="K483" s="91">
        <f>K472+K480</f>
        <v>0</v>
      </c>
    </row>
    <row r="484" spans="1:11">
      <c r="A484" s="78"/>
      <c r="B484" s="79"/>
      <c r="C484" s="63"/>
      <c r="D484" s="63"/>
      <c r="E484" s="63"/>
      <c r="F484" s="63"/>
      <c r="G484" s="63"/>
      <c r="H484" s="63"/>
      <c r="K484" s="80"/>
    </row>
    <row r="485" spans="1:11">
      <c r="A485" s="78"/>
      <c r="B485" s="79"/>
      <c r="C485" s="63"/>
      <c r="D485" s="63"/>
      <c r="E485" s="63"/>
      <c r="F485" s="63"/>
      <c r="G485" s="63"/>
      <c r="H485" s="63"/>
      <c r="K485" s="80"/>
    </row>
    <row r="486" spans="1:11">
      <c r="A486" s="78"/>
      <c r="B486" s="79"/>
      <c r="C486" s="63"/>
      <c r="D486" s="63"/>
      <c r="E486" s="63"/>
      <c r="F486" s="63"/>
      <c r="G486" s="63"/>
      <c r="H486" s="63"/>
      <c r="K486" s="80"/>
    </row>
    <row r="487" spans="1:11">
      <c r="A487" s="78" t="s">
        <v>15</v>
      </c>
      <c r="B487" s="81" t="s">
        <v>362</v>
      </c>
      <c r="C487" s="63"/>
      <c r="D487" s="63"/>
      <c r="E487" s="63"/>
      <c r="F487" s="63"/>
      <c r="G487" s="63"/>
      <c r="H487" s="63"/>
      <c r="K487" s="80"/>
    </row>
    <row r="488" spans="1:11">
      <c r="A488" s="78"/>
      <c r="B488" s="79"/>
      <c r="C488" s="63"/>
      <c r="D488" s="63"/>
      <c r="E488" s="63"/>
      <c r="F488" s="63"/>
      <c r="G488" s="63"/>
      <c r="H488" s="63"/>
      <c r="K488" s="80"/>
    </row>
    <row r="489" spans="1:11">
      <c r="A489" s="78"/>
      <c r="B489" s="79" t="s">
        <v>363</v>
      </c>
      <c r="C489" s="63"/>
      <c r="D489" s="63"/>
      <c r="E489" s="63"/>
      <c r="F489" s="63"/>
      <c r="G489" s="63"/>
      <c r="H489" s="63"/>
      <c r="K489" s="80"/>
    </row>
    <row r="490" spans="1:11">
      <c r="A490" s="78"/>
      <c r="B490" s="79" t="s">
        <v>364</v>
      </c>
      <c r="C490" s="63"/>
      <c r="D490" s="63"/>
      <c r="E490" s="63"/>
      <c r="F490" s="63"/>
      <c r="G490" s="63"/>
      <c r="H490" s="63"/>
      <c r="K490" s="80"/>
    </row>
    <row r="491" spans="1:11">
      <c r="A491" s="78" t="s">
        <v>41</v>
      </c>
      <c r="B491" s="79" t="s">
        <v>365</v>
      </c>
      <c r="C491" s="63"/>
      <c r="D491" s="63"/>
      <c r="E491" s="63"/>
      <c r="F491" s="63"/>
      <c r="G491" s="63"/>
      <c r="H491" s="63"/>
      <c r="K491" s="80"/>
    </row>
    <row r="492" spans="1:11">
      <c r="A492" s="78"/>
      <c r="B492" s="79"/>
      <c r="C492" s="63"/>
      <c r="D492" s="63"/>
      <c r="E492" s="63"/>
      <c r="F492" s="63"/>
      <c r="G492" s="63"/>
      <c r="H492" s="63"/>
      <c r="K492" s="80"/>
    </row>
    <row r="493" spans="1:11">
      <c r="A493" s="78"/>
      <c r="B493" s="79" t="s">
        <v>366</v>
      </c>
      <c r="C493" s="63"/>
      <c r="D493" s="63"/>
      <c r="E493" s="63"/>
      <c r="F493" s="63"/>
      <c r="G493" s="63"/>
      <c r="H493" s="63"/>
      <c r="K493" s="80"/>
    </row>
    <row r="494" spans="1:11">
      <c r="A494" s="78"/>
      <c r="B494" s="79" t="s">
        <v>367</v>
      </c>
      <c r="C494" s="63"/>
      <c r="D494" s="63"/>
      <c r="E494" s="63"/>
      <c r="F494" s="63"/>
      <c r="G494" s="63"/>
      <c r="H494" s="63"/>
      <c r="K494" s="80"/>
    </row>
    <row r="495" spans="1:11">
      <c r="A495" s="78"/>
      <c r="B495" s="79"/>
      <c r="C495" s="63"/>
      <c r="D495" s="63"/>
      <c r="E495" s="63"/>
      <c r="F495" s="63"/>
      <c r="G495" s="63"/>
      <c r="H495" s="63"/>
      <c r="K495" s="80"/>
    </row>
    <row r="496" spans="1:11">
      <c r="A496" s="78" t="s">
        <v>144</v>
      </c>
      <c r="B496" s="98" t="s">
        <v>368</v>
      </c>
      <c r="C496" s="63"/>
      <c r="D496" s="63"/>
      <c r="E496" s="63"/>
      <c r="F496" s="63"/>
      <c r="G496" s="63"/>
      <c r="H496" s="63"/>
      <c r="K496" s="80"/>
    </row>
    <row r="497" spans="1:11">
      <c r="A497" s="78"/>
      <c r="B497" s="79"/>
      <c r="C497" s="63"/>
      <c r="D497" s="63"/>
      <c r="E497" s="63"/>
      <c r="F497" s="63"/>
      <c r="G497" s="63"/>
      <c r="H497" s="63"/>
      <c r="K497" s="80"/>
    </row>
    <row r="498" spans="1:11">
      <c r="A498" s="78" t="s">
        <v>3</v>
      </c>
      <c r="B498" s="81" t="s">
        <v>369</v>
      </c>
      <c r="C498" s="63"/>
      <c r="D498" s="63"/>
      <c r="E498" s="63"/>
      <c r="F498" s="63"/>
      <c r="G498" s="63"/>
      <c r="H498" s="63"/>
      <c r="K498" s="80"/>
    </row>
    <row r="499" spans="1:11">
      <c r="A499" s="78"/>
      <c r="B499" s="79"/>
      <c r="C499" s="63"/>
      <c r="D499" s="63"/>
      <c r="E499" s="63"/>
      <c r="F499" s="63"/>
      <c r="G499" s="63"/>
      <c r="H499" s="63"/>
      <c r="K499" s="80"/>
    </row>
    <row r="500" spans="1:11">
      <c r="A500" s="78" t="s">
        <v>144</v>
      </c>
      <c r="B500" s="79" t="s">
        <v>370</v>
      </c>
      <c r="C500" s="63"/>
      <c r="D500" s="63"/>
      <c r="E500" s="63"/>
      <c r="F500" s="63"/>
      <c r="G500" s="63"/>
      <c r="H500" s="63"/>
      <c r="K500" s="80"/>
    </row>
    <row r="501" spans="1:11">
      <c r="A501" s="78"/>
      <c r="B501" s="79" t="s">
        <v>371</v>
      </c>
      <c r="C501" s="63"/>
      <c r="D501" s="63"/>
      <c r="E501" s="63"/>
      <c r="F501" s="63"/>
      <c r="G501" s="63"/>
      <c r="H501" s="63"/>
      <c r="K501" s="80"/>
    </row>
    <row r="502" spans="1:11">
      <c r="A502" s="78"/>
      <c r="B502" s="79" t="s">
        <v>372</v>
      </c>
      <c r="C502" s="63"/>
      <c r="D502" s="63"/>
      <c r="E502" s="63"/>
      <c r="F502" s="63"/>
      <c r="G502" s="63"/>
      <c r="H502" s="63"/>
      <c r="K502" s="80"/>
    </row>
    <row r="503" spans="1:11">
      <c r="A503" s="78"/>
      <c r="B503" s="79"/>
      <c r="C503" s="63"/>
      <c r="D503" s="63"/>
      <c r="E503" s="63"/>
      <c r="F503" s="63"/>
      <c r="G503" s="63"/>
      <c r="H503" s="63"/>
      <c r="K503" s="80"/>
    </row>
    <row r="504" spans="1:11">
      <c r="A504" s="78" t="s">
        <v>5</v>
      </c>
      <c r="B504" s="81" t="s">
        <v>373</v>
      </c>
      <c r="C504" s="63"/>
      <c r="D504" s="63"/>
      <c r="E504" s="63"/>
      <c r="F504" s="63"/>
      <c r="G504" s="63"/>
      <c r="H504" s="63"/>
      <c r="K504" s="80"/>
    </row>
    <row r="505" spans="1:11">
      <c r="A505" s="78"/>
      <c r="B505" s="79"/>
      <c r="C505" s="63"/>
      <c r="D505" s="63"/>
      <c r="E505" s="63"/>
      <c r="F505" s="63"/>
      <c r="G505" s="63"/>
      <c r="H505" s="63"/>
      <c r="K505" s="80"/>
    </row>
    <row r="506" spans="1:11">
      <c r="A506" s="78"/>
      <c r="B506" s="79" t="s">
        <v>374</v>
      </c>
      <c r="C506" s="63"/>
      <c r="D506" s="63"/>
      <c r="E506" s="63"/>
      <c r="F506" s="63"/>
      <c r="G506" s="63"/>
      <c r="H506" s="63"/>
      <c r="K506" s="80"/>
    </row>
    <row r="507" spans="1:11">
      <c r="A507" s="78"/>
      <c r="B507" s="79" t="s">
        <v>375</v>
      </c>
      <c r="C507" s="63"/>
      <c r="D507" s="63"/>
      <c r="E507" s="63"/>
      <c r="F507" s="63"/>
      <c r="G507" s="63"/>
      <c r="H507" s="63"/>
      <c r="K507" s="80"/>
    </row>
    <row r="508" spans="1:11">
      <c r="A508" s="78"/>
      <c r="B508" s="79" t="s">
        <v>376</v>
      </c>
      <c r="C508" s="63"/>
      <c r="D508" s="63"/>
      <c r="E508" s="63"/>
      <c r="F508" s="63"/>
      <c r="G508" s="63"/>
      <c r="H508" s="63"/>
      <c r="K508" s="80"/>
    </row>
    <row r="509" spans="1:11">
      <c r="A509" s="78"/>
      <c r="B509" s="79" t="s">
        <v>377</v>
      </c>
      <c r="C509" s="63"/>
      <c r="D509" s="63"/>
      <c r="E509" s="63"/>
      <c r="F509" s="63"/>
      <c r="G509" s="63"/>
      <c r="H509" s="63"/>
      <c r="K509" s="80"/>
    </row>
    <row r="510" spans="1:11">
      <c r="A510" s="78"/>
      <c r="B510" s="79" t="s">
        <v>378</v>
      </c>
      <c r="C510" s="63"/>
      <c r="D510" s="63"/>
      <c r="E510" s="63"/>
      <c r="F510" s="63"/>
      <c r="G510" s="63"/>
      <c r="H510" s="63"/>
      <c r="K510" s="80"/>
    </row>
    <row r="511" spans="1:11">
      <c r="A511" s="78" t="s">
        <v>379</v>
      </c>
      <c r="B511" s="79" t="s">
        <v>380</v>
      </c>
      <c r="C511" s="63"/>
      <c r="D511" s="63"/>
      <c r="E511" s="63"/>
      <c r="F511" s="63"/>
      <c r="G511" s="63"/>
      <c r="H511" s="63"/>
      <c r="K511" s="80"/>
    </row>
    <row r="512" spans="1:11">
      <c r="A512" s="78"/>
      <c r="B512" s="79" t="s">
        <v>381</v>
      </c>
      <c r="C512" s="63"/>
      <c r="D512" s="63"/>
      <c r="E512" s="63"/>
      <c r="F512" s="63"/>
      <c r="G512" s="63"/>
      <c r="H512" s="63"/>
      <c r="K512" s="80"/>
    </row>
    <row r="513" spans="1:11">
      <c r="A513" s="78"/>
      <c r="B513" s="79" t="s">
        <v>382</v>
      </c>
      <c r="C513" s="63"/>
      <c r="D513" s="63"/>
      <c r="E513" s="63"/>
      <c r="F513" s="63"/>
      <c r="G513" s="63"/>
      <c r="H513" s="63"/>
      <c r="K513" s="80"/>
    </row>
    <row r="514" spans="1:11">
      <c r="A514" s="78"/>
      <c r="B514" s="79"/>
      <c r="C514" s="63"/>
      <c r="D514" s="63"/>
      <c r="E514" s="63"/>
      <c r="F514" s="63"/>
      <c r="G514" s="63"/>
      <c r="H514" s="63"/>
      <c r="K514" s="80"/>
    </row>
    <row r="515" spans="1:11">
      <c r="A515" s="78"/>
      <c r="B515" s="79"/>
      <c r="C515" s="63"/>
      <c r="D515" s="63"/>
      <c r="E515" s="63"/>
      <c r="F515" s="63"/>
      <c r="G515" s="63"/>
      <c r="H515" s="63"/>
      <c r="K515" s="80"/>
    </row>
    <row r="516" spans="1:11">
      <c r="A516" s="78"/>
      <c r="B516" s="79"/>
      <c r="C516" s="63"/>
      <c r="D516" s="63"/>
      <c r="E516" s="63"/>
      <c r="F516" s="89" t="s">
        <v>129</v>
      </c>
      <c r="G516" s="63"/>
      <c r="H516" s="89"/>
      <c r="I516" s="89"/>
      <c r="J516" s="90" t="s">
        <v>53</v>
      </c>
      <c r="K516" s="91">
        <f>K512</f>
        <v>0</v>
      </c>
    </row>
    <row r="517" spans="1:11">
      <c r="A517" s="78"/>
      <c r="B517" s="79"/>
      <c r="C517" s="63"/>
      <c r="D517" s="63"/>
      <c r="E517" s="63"/>
      <c r="F517" s="89"/>
      <c r="G517" s="63"/>
      <c r="H517" s="89"/>
      <c r="I517" s="89"/>
      <c r="J517" s="101"/>
      <c r="K517" s="91"/>
    </row>
    <row r="518" spans="1:11">
      <c r="A518" s="78"/>
      <c r="B518" s="79"/>
      <c r="C518" s="63"/>
      <c r="D518" s="63"/>
      <c r="E518" s="63"/>
      <c r="F518" s="89"/>
      <c r="G518" s="63"/>
      <c r="H518" s="89"/>
      <c r="I518" s="89"/>
      <c r="J518" s="101"/>
      <c r="K518" s="91"/>
    </row>
    <row r="519" spans="1:11">
      <c r="A519" s="78"/>
      <c r="B519" s="79"/>
      <c r="C519" s="63"/>
      <c r="D519" s="63"/>
      <c r="E519" s="63"/>
      <c r="F519" s="89"/>
      <c r="G519" s="63"/>
      <c r="H519" s="89"/>
      <c r="I519" s="89"/>
      <c r="J519" s="101"/>
      <c r="K519" s="91"/>
    </row>
    <row r="520" spans="1:11">
      <c r="A520" s="78"/>
      <c r="B520" s="79"/>
      <c r="C520" s="63"/>
      <c r="D520" s="63"/>
      <c r="E520" s="63"/>
      <c r="F520" s="89"/>
      <c r="G520" s="63"/>
      <c r="H520" s="89"/>
      <c r="I520" s="89"/>
      <c r="J520" s="101"/>
      <c r="K520" s="91"/>
    </row>
    <row r="521" spans="1:11">
      <c r="A521" s="78"/>
      <c r="B521" s="79"/>
      <c r="C521" s="63"/>
      <c r="D521" s="63"/>
      <c r="E521" s="63"/>
      <c r="F521" s="63"/>
      <c r="G521" s="63"/>
      <c r="H521" s="63"/>
      <c r="K521" s="88"/>
    </row>
    <row r="522" spans="1:11">
      <c r="A522" s="78"/>
      <c r="B522" s="79"/>
      <c r="C522" s="63"/>
      <c r="D522" s="63"/>
      <c r="E522" s="63"/>
      <c r="F522" s="63"/>
      <c r="G522" s="63"/>
      <c r="H522" s="63"/>
      <c r="K522" s="80"/>
    </row>
    <row r="523" spans="1:11">
      <c r="A523" s="78"/>
      <c r="B523" s="79"/>
      <c r="C523" s="63"/>
      <c r="D523" s="63"/>
      <c r="E523" s="63"/>
      <c r="F523" s="63"/>
      <c r="G523" s="63"/>
      <c r="H523" s="63"/>
      <c r="J523" s="102"/>
      <c r="K523" s="64"/>
    </row>
    <row r="524" spans="1:11">
      <c r="A524" s="78"/>
      <c r="B524" s="79"/>
      <c r="C524" s="63"/>
      <c r="D524" s="63"/>
      <c r="E524" s="63"/>
      <c r="F524" s="63"/>
      <c r="G524" s="63"/>
      <c r="H524" s="63"/>
      <c r="J524" s="102"/>
      <c r="K524" s="64"/>
    </row>
    <row r="525" spans="1:11">
      <c r="A525" s="78"/>
      <c r="B525" s="79"/>
      <c r="C525" s="103" t="s">
        <v>383</v>
      </c>
      <c r="D525" s="63"/>
      <c r="F525" s="63"/>
      <c r="G525" s="63"/>
      <c r="H525" s="63"/>
      <c r="J525" s="102"/>
      <c r="K525" s="110"/>
    </row>
    <row r="526" spans="1:11">
      <c r="A526" s="78"/>
      <c r="B526" s="79"/>
      <c r="C526" s="103"/>
      <c r="D526" s="63"/>
      <c r="F526" s="63"/>
      <c r="G526" s="63"/>
      <c r="H526" s="63"/>
      <c r="J526" s="102"/>
      <c r="K526" s="110"/>
    </row>
    <row r="527" spans="1:11">
      <c r="A527" s="78"/>
      <c r="B527" s="79"/>
      <c r="C527" s="63"/>
      <c r="D527" s="63"/>
      <c r="E527" s="69"/>
      <c r="F527" s="63"/>
      <c r="G527" s="63"/>
      <c r="H527" s="63"/>
      <c r="J527" s="102"/>
      <c r="K527" s="110"/>
    </row>
    <row r="528" spans="1:11">
      <c r="A528" s="78"/>
      <c r="B528" s="79"/>
      <c r="C528" s="63" t="s">
        <v>384</v>
      </c>
      <c r="D528" s="63"/>
      <c r="E528" s="63"/>
      <c r="F528" s="63"/>
      <c r="G528" s="104" t="s">
        <v>385</v>
      </c>
      <c r="H528" s="63"/>
      <c r="J528" s="102"/>
      <c r="K528" s="348">
        <f>K128</f>
        <v>0</v>
      </c>
    </row>
    <row r="529" spans="1:11">
      <c r="A529" s="78"/>
      <c r="B529" s="79"/>
      <c r="C529" s="63"/>
      <c r="D529" s="63"/>
      <c r="E529" s="69"/>
      <c r="F529" s="63"/>
      <c r="G529" s="105"/>
      <c r="H529" s="63"/>
      <c r="J529" s="102"/>
      <c r="K529" s="349"/>
    </row>
    <row r="530" spans="1:11">
      <c r="A530" s="78"/>
      <c r="B530" s="79"/>
      <c r="C530" s="63" t="s">
        <v>384</v>
      </c>
      <c r="D530" s="63"/>
      <c r="E530" s="69"/>
      <c r="F530" s="63"/>
      <c r="G530" s="104" t="s">
        <v>386</v>
      </c>
      <c r="H530" s="63"/>
      <c r="J530" s="102"/>
      <c r="K530" s="348">
        <f>K195</f>
        <v>0</v>
      </c>
    </row>
    <row r="531" spans="1:11">
      <c r="A531" s="78"/>
      <c r="B531" s="79"/>
      <c r="C531" s="63"/>
      <c r="D531" s="63"/>
      <c r="E531" s="69"/>
      <c r="F531" s="63"/>
      <c r="G531" s="105"/>
      <c r="H531" s="63"/>
      <c r="J531" s="102"/>
      <c r="K531" s="349"/>
    </row>
    <row r="532" spans="1:11">
      <c r="A532" s="78"/>
      <c r="B532" s="79"/>
      <c r="C532" s="63" t="s">
        <v>384</v>
      </c>
      <c r="D532" s="63"/>
      <c r="E532" s="69"/>
      <c r="F532" s="63"/>
      <c r="G532" s="104" t="s">
        <v>387</v>
      </c>
      <c r="H532" s="63"/>
      <c r="J532" s="102"/>
      <c r="K532" s="348">
        <f>K255</f>
        <v>0</v>
      </c>
    </row>
    <row r="533" spans="1:11">
      <c r="A533" s="78"/>
      <c r="B533" s="79"/>
      <c r="C533" s="63"/>
      <c r="D533" s="63"/>
      <c r="E533" s="69"/>
      <c r="F533" s="63"/>
      <c r="G533" s="105"/>
      <c r="H533" s="63"/>
      <c r="J533" s="102"/>
      <c r="K533" s="349"/>
    </row>
    <row r="534" spans="1:11">
      <c r="A534" s="78"/>
      <c r="B534" s="79"/>
      <c r="C534" s="63" t="s">
        <v>384</v>
      </c>
      <c r="D534" s="63"/>
      <c r="E534" s="69"/>
      <c r="F534" s="63"/>
      <c r="G534" s="104" t="s">
        <v>388</v>
      </c>
      <c r="H534" s="63"/>
      <c r="J534" s="102"/>
      <c r="K534" s="348">
        <f>K309</f>
        <v>0</v>
      </c>
    </row>
    <row r="535" spans="1:11">
      <c r="A535" s="78"/>
      <c r="B535" s="79"/>
      <c r="C535" s="63"/>
      <c r="D535" s="63"/>
      <c r="E535" s="69"/>
      <c r="F535" s="63"/>
      <c r="G535" s="105"/>
      <c r="H535" s="63"/>
      <c r="J535" s="102"/>
      <c r="K535" s="349"/>
    </row>
    <row r="536" spans="1:11">
      <c r="A536" s="78"/>
      <c r="B536" s="79"/>
      <c r="C536" s="63" t="s">
        <v>384</v>
      </c>
      <c r="D536" s="63"/>
      <c r="E536" s="69"/>
      <c r="F536" s="63"/>
      <c r="G536" s="104" t="s">
        <v>389</v>
      </c>
      <c r="H536" s="63"/>
      <c r="J536" s="102"/>
      <c r="K536" s="348">
        <f>K371</f>
        <v>0</v>
      </c>
    </row>
    <row r="537" spans="1:11">
      <c r="A537" s="78"/>
      <c r="B537" s="79"/>
      <c r="C537" s="63"/>
      <c r="D537" s="63"/>
      <c r="E537" s="69"/>
      <c r="F537" s="63"/>
      <c r="G537" s="105"/>
      <c r="H537" s="63"/>
      <c r="J537" s="102"/>
      <c r="K537" s="349"/>
    </row>
    <row r="538" spans="1:11">
      <c r="A538" s="78"/>
      <c r="B538" s="79"/>
      <c r="C538" s="63" t="s">
        <v>384</v>
      </c>
      <c r="D538" s="63"/>
      <c r="E538" s="69"/>
      <c r="F538" s="63"/>
      <c r="G538" s="104" t="s">
        <v>390</v>
      </c>
      <c r="H538" s="63"/>
      <c r="J538" s="102"/>
      <c r="K538" s="348">
        <f>K437</f>
        <v>0</v>
      </c>
    </row>
    <row r="539" spans="1:11">
      <c r="A539" s="78"/>
      <c r="B539" s="79"/>
      <c r="C539" s="63"/>
      <c r="D539" s="63"/>
      <c r="E539" s="69"/>
      <c r="F539" s="63"/>
      <c r="G539" s="105"/>
      <c r="H539" s="63"/>
      <c r="J539" s="102"/>
      <c r="K539" s="349"/>
    </row>
    <row r="540" spans="1:11">
      <c r="A540" s="78"/>
      <c r="B540" s="79"/>
      <c r="C540" s="63" t="s">
        <v>384</v>
      </c>
      <c r="D540" s="63"/>
      <c r="E540" s="69"/>
      <c r="F540" s="63"/>
      <c r="G540" s="104" t="s">
        <v>391</v>
      </c>
      <c r="H540" s="63"/>
      <c r="J540" s="102"/>
      <c r="K540" s="348">
        <f>K483</f>
        <v>0</v>
      </c>
    </row>
    <row r="541" spans="1:11">
      <c r="A541" s="78"/>
      <c r="B541" s="79"/>
      <c r="C541" s="63"/>
      <c r="D541" s="63"/>
      <c r="E541" s="69"/>
      <c r="F541" s="63"/>
      <c r="G541" s="105"/>
      <c r="H541" s="63"/>
      <c r="J541" s="102"/>
      <c r="K541" s="349"/>
    </row>
    <row r="542" spans="1:11">
      <c r="A542" s="78"/>
      <c r="B542" s="79"/>
      <c r="C542" s="63" t="s">
        <v>384</v>
      </c>
      <c r="D542" s="63"/>
      <c r="E542" s="69"/>
      <c r="F542" s="63"/>
      <c r="G542" s="104" t="s">
        <v>392</v>
      </c>
      <c r="H542" s="63"/>
      <c r="J542" s="102"/>
      <c r="K542" s="348">
        <f>K516</f>
        <v>0</v>
      </c>
    </row>
    <row r="543" spans="1:11">
      <c r="A543" s="78"/>
      <c r="B543" s="79"/>
      <c r="C543" s="63"/>
      <c r="D543" s="63"/>
      <c r="E543" s="69"/>
      <c r="F543" s="63"/>
      <c r="G543" s="105"/>
      <c r="H543" s="63"/>
      <c r="J543" s="102"/>
      <c r="K543" s="110"/>
    </row>
    <row r="544" spans="1:11">
      <c r="A544" s="78"/>
      <c r="B544" s="79"/>
      <c r="C544" s="63"/>
      <c r="D544" s="63"/>
      <c r="E544" s="69"/>
      <c r="F544" s="63"/>
      <c r="G544" s="106"/>
      <c r="H544" s="63"/>
      <c r="J544" s="102"/>
      <c r="K544" s="350"/>
    </row>
    <row r="545" spans="1:13">
      <c r="A545" s="78"/>
      <c r="B545" s="351" t="s">
        <v>536</v>
      </c>
      <c r="C545" s="63"/>
      <c r="D545" s="63"/>
      <c r="E545" s="69"/>
      <c r="F545" s="63"/>
      <c r="G545" s="63"/>
      <c r="H545" s="63"/>
      <c r="J545" s="102"/>
      <c r="K545" s="110"/>
    </row>
    <row r="546" spans="1:13">
      <c r="A546" s="78"/>
      <c r="B546" s="351" t="s">
        <v>537</v>
      </c>
      <c r="C546" s="113"/>
      <c r="D546" s="113"/>
      <c r="E546" s="113"/>
      <c r="F546" s="113"/>
      <c r="G546" s="113"/>
      <c r="H546" s="113"/>
      <c r="I546" s="77" t="s">
        <v>53</v>
      </c>
      <c r="K546" s="107">
        <f>SUM(K528:K545)</f>
        <v>0</v>
      </c>
    </row>
    <row r="547" spans="1:13">
      <c r="A547" s="78"/>
      <c r="C547" s="63"/>
      <c r="D547" s="63"/>
      <c r="E547" s="69"/>
      <c r="F547" s="63"/>
      <c r="G547" s="63"/>
      <c r="H547" s="63"/>
      <c r="K547" s="108"/>
    </row>
    <row r="548" spans="1:13" ht="14.4" thickBot="1">
      <c r="A548" s="78"/>
      <c r="B548" s="79"/>
      <c r="C548" s="63"/>
      <c r="D548" s="63"/>
      <c r="E548" s="69"/>
      <c r="F548" s="63"/>
      <c r="G548" s="106"/>
      <c r="H548" s="63"/>
      <c r="K548" s="109"/>
    </row>
    <row r="549" spans="1:13" ht="14.4" thickTop="1">
      <c r="A549" s="78"/>
      <c r="B549" s="352"/>
      <c r="C549" s="73"/>
      <c r="D549" s="73"/>
      <c r="E549" s="353"/>
      <c r="F549" s="73"/>
      <c r="G549" s="73"/>
      <c r="H549" s="73"/>
      <c r="I549" s="73"/>
      <c r="J549" s="73"/>
      <c r="K549" s="354"/>
    </row>
    <row r="550" spans="1:13">
      <c r="A550" s="101"/>
      <c r="B550" s="79"/>
      <c r="C550" s="63"/>
      <c r="D550" s="63"/>
      <c r="E550" s="69"/>
      <c r="F550" s="63"/>
      <c r="G550" s="106"/>
      <c r="H550" s="63"/>
      <c r="K550" s="63"/>
      <c r="L550" s="63"/>
      <c r="M550" s="63"/>
    </row>
    <row r="551" spans="1:13">
      <c r="A551" s="101"/>
      <c r="B551" s="79"/>
      <c r="C551" s="63"/>
      <c r="D551" s="63"/>
      <c r="E551" s="69"/>
      <c r="F551" s="63"/>
      <c r="G551" s="63"/>
      <c r="H551" s="63"/>
      <c r="K551" s="63"/>
      <c r="L551" s="63"/>
      <c r="M551" s="63"/>
    </row>
    <row r="552" spans="1:13">
      <c r="A552" s="101"/>
      <c r="B552" s="79"/>
      <c r="C552" s="63"/>
      <c r="D552" s="63"/>
      <c r="E552" s="69"/>
      <c r="F552" s="63"/>
      <c r="G552" s="106"/>
      <c r="H552" s="63"/>
      <c r="K552" s="111"/>
      <c r="L552" s="63"/>
      <c r="M552" s="63"/>
    </row>
    <row r="553" spans="1:13">
      <c r="A553" s="101"/>
      <c r="B553" s="79"/>
      <c r="C553" s="63"/>
      <c r="D553" s="63"/>
      <c r="E553" s="69"/>
      <c r="F553" s="63"/>
      <c r="G553" s="106"/>
      <c r="H553" s="63"/>
      <c r="K553" s="111"/>
      <c r="L553" s="63"/>
      <c r="M553" s="63"/>
    </row>
    <row r="554" spans="1:13">
      <c r="A554" s="101"/>
      <c r="B554" s="79"/>
      <c r="C554" s="63"/>
      <c r="D554" s="63"/>
      <c r="E554" s="69"/>
      <c r="F554" s="63"/>
      <c r="G554" s="63"/>
      <c r="H554" s="63"/>
      <c r="K554" s="111"/>
      <c r="L554" s="63"/>
      <c r="M554" s="63"/>
    </row>
    <row r="555" spans="1:13">
      <c r="A555" s="101"/>
      <c r="B555" s="79"/>
      <c r="C555" s="63"/>
      <c r="D555" s="63"/>
      <c r="E555" s="69"/>
      <c r="F555" s="63"/>
      <c r="G555" s="106"/>
      <c r="H555" s="63"/>
      <c r="K555" s="111"/>
      <c r="L555" s="63"/>
      <c r="M555" s="63"/>
    </row>
    <row r="556" spans="1:13">
      <c r="A556" s="101"/>
      <c r="B556" s="79"/>
      <c r="C556" s="63"/>
      <c r="D556" s="63"/>
      <c r="E556" s="69"/>
      <c r="F556" s="63"/>
      <c r="G556" s="63"/>
      <c r="H556" s="63"/>
      <c r="K556" s="111"/>
      <c r="L556" s="63"/>
      <c r="M556" s="63"/>
    </row>
    <row r="557" spans="1:13">
      <c r="A557" s="101"/>
      <c r="B557" s="79"/>
      <c r="C557" s="63"/>
      <c r="D557" s="63"/>
      <c r="E557" s="69"/>
      <c r="F557" s="63"/>
      <c r="G557" s="106"/>
      <c r="H557" s="63"/>
      <c r="K557" s="111"/>
      <c r="L557" s="63"/>
      <c r="M557" s="63"/>
    </row>
    <row r="558" spans="1:13">
      <c r="A558" s="101"/>
      <c r="B558" s="79"/>
      <c r="C558" s="63"/>
      <c r="D558" s="63"/>
      <c r="E558" s="69"/>
      <c r="F558" s="63"/>
      <c r="G558" s="106"/>
      <c r="H558" s="63"/>
      <c r="K558" s="111"/>
      <c r="L558" s="63"/>
      <c r="M558" s="63"/>
    </row>
    <row r="559" spans="1:13">
      <c r="A559" s="101"/>
      <c r="B559" s="79"/>
      <c r="C559" s="63"/>
      <c r="D559" s="63"/>
      <c r="E559" s="69"/>
      <c r="F559" s="63"/>
      <c r="G559" s="106"/>
      <c r="H559" s="63"/>
      <c r="K559" s="63"/>
      <c r="L559" s="63"/>
      <c r="M559" s="63"/>
    </row>
    <row r="560" spans="1:13">
      <c r="A560" s="101"/>
      <c r="B560" s="79"/>
      <c r="C560" s="63"/>
      <c r="D560" s="63"/>
      <c r="E560" s="69"/>
      <c r="F560" s="63"/>
      <c r="G560" s="106"/>
      <c r="H560" s="63"/>
      <c r="K560" s="63"/>
      <c r="L560" s="63"/>
      <c r="M560" s="63"/>
    </row>
    <row r="561" spans="1:14">
      <c r="A561" s="101"/>
      <c r="B561" s="79"/>
      <c r="C561" s="63"/>
      <c r="D561" s="63"/>
      <c r="E561" s="69"/>
      <c r="F561" s="63"/>
      <c r="G561" s="106"/>
      <c r="H561" s="63"/>
      <c r="K561" s="63"/>
      <c r="L561" s="63"/>
      <c r="M561" s="63"/>
    </row>
    <row r="562" spans="1:14">
      <c r="A562" s="101"/>
      <c r="B562" s="112"/>
      <c r="C562" s="113"/>
      <c r="D562" s="113"/>
      <c r="E562" s="113"/>
      <c r="F562" s="89"/>
      <c r="G562" s="89"/>
      <c r="H562" s="89"/>
      <c r="I562" s="89"/>
      <c r="K562" s="63"/>
      <c r="L562" s="63"/>
      <c r="M562" s="63"/>
    </row>
    <row r="563" spans="1:14">
      <c r="A563" s="101"/>
      <c r="B563" s="63"/>
      <c r="C563" s="63"/>
      <c r="D563" s="63"/>
      <c r="E563" s="63"/>
      <c r="F563" s="63"/>
      <c r="G563" s="63"/>
      <c r="H563" s="63"/>
      <c r="J563" s="114"/>
      <c r="K563" s="63"/>
      <c r="L563" s="63"/>
      <c r="M563" s="63"/>
    </row>
    <row r="564" spans="1:14">
      <c r="A564" s="101"/>
      <c r="B564" s="79"/>
      <c r="C564" s="63"/>
      <c r="D564" s="63"/>
      <c r="E564" s="63"/>
      <c r="F564" s="63"/>
      <c r="G564" s="63"/>
      <c r="H564" s="63"/>
      <c r="I564" s="114"/>
      <c r="J564" s="114"/>
      <c r="K564" s="63"/>
      <c r="L564" s="63"/>
      <c r="M564" s="63"/>
    </row>
    <row r="565" spans="1:14">
      <c r="A565" s="101"/>
      <c r="B565" s="79"/>
      <c r="C565" s="63"/>
      <c r="D565" s="63"/>
      <c r="E565" s="63"/>
      <c r="F565" s="63"/>
      <c r="G565" s="63"/>
      <c r="H565" s="63"/>
      <c r="K565" s="63"/>
      <c r="L565" s="63"/>
      <c r="M565" s="63"/>
    </row>
    <row r="566" spans="1:14">
      <c r="A566" s="101"/>
      <c r="B566" s="79"/>
      <c r="C566" s="63"/>
      <c r="D566" s="63"/>
      <c r="E566" s="63"/>
      <c r="F566" s="63"/>
      <c r="G566" s="63"/>
      <c r="H566" s="63"/>
      <c r="K566" s="63"/>
      <c r="L566" s="63"/>
      <c r="M566" s="63"/>
    </row>
    <row r="567" spans="1:14">
      <c r="A567" s="101"/>
      <c r="B567" s="79"/>
      <c r="C567" s="63"/>
      <c r="D567" s="63"/>
      <c r="E567" s="63"/>
      <c r="F567" s="63"/>
      <c r="G567" s="63"/>
      <c r="H567" s="63"/>
      <c r="K567" s="111"/>
      <c r="L567" s="63"/>
      <c r="M567" s="63"/>
    </row>
    <row r="568" spans="1:14">
      <c r="A568" s="101"/>
      <c r="B568" s="79"/>
      <c r="C568" s="63"/>
      <c r="D568" s="63"/>
      <c r="E568" s="63"/>
      <c r="F568" s="63"/>
      <c r="G568" s="63"/>
      <c r="H568" s="63"/>
      <c r="K568" s="111"/>
      <c r="L568" s="63"/>
      <c r="M568" s="63"/>
    </row>
    <row r="569" spans="1:14">
      <c r="A569" s="101"/>
      <c r="B569" s="79"/>
      <c r="C569" s="63"/>
      <c r="D569" s="63"/>
      <c r="E569" s="63"/>
      <c r="F569" s="63"/>
      <c r="G569" s="63"/>
      <c r="H569" s="63"/>
      <c r="K569" s="111"/>
      <c r="L569" s="63"/>
      <c r="M569" s="63"/>
      <c r="N569" s="63"/>
    </row>
    <row r="570" spans="1:14">
      <c r="A570" s="101"/>
      <c r="B570" s="79"/>
      <c r="C570" s="63"/>
      <c r="D570" s="63"/>
      <c r="E570" s="63"/>
      <c r="F570" s="63"/>
      <c r="G570" s="63"/>
      <c r="H570" s="63"/>
      <c r="K570" s="111"/>
      <c r="L570" s="63"/>
      <c r="M570" s="63"/>
      <c r="N570" s="63"/>
    </row>
    <row r="571" spans="1:14">
      <c r="A571" s="101"/>
      <c r="B571" s="93"/>
      <c r="C571" s="63"/>
      <c r="D571" s="63"/>
      <c r="E571" s="63"/>
      <c r="F571" s="63"/>
      <c r="G571" s="63"/>
      <c r="H571" s="63"/>
      <c r="K571" s="111"/>
      <c r="L571" s="63"/>
      <c r="M571" s="63"/>
      <c r="N571" s="63"/>
    </row>
    <row r="572" spans="1:14">
      <c r="A572" s="101"/>
      <c r="B572" s="79"/>
      <c r="C572" s="63"/>
      <c r="D572" s="63"/>
      <c r="E572" s="63"/>
      <c r="F572" s="63"/>
      <c r="G572" s="63"/>
      <c r="H572" s="63"/>
      <c r="K572" s="111"/>
      <c r="L572" s="63"/>
      <c r="M572" s="63"/>
      <c r="N572" s="63"/>
    </row>
    <row r="573" spans="1:14">
      <c r="A573" s="101"/>
      <c r="B573" s="79"/>
      <c r="C573" s="63"/>
      <c r="D573" s="63"/>
      <c r="E573" s="63"/>
      <c r="F573" s="63"/>
      <c r="G573" s="63"/>
      <c r="H573" s="63"/>
      <c r="K573" s="111"/>
      <c r="L573" s="63"/>
      <c r="M573" s="63"/>
      <c r="N573" s="63"/>
    </row>
    <row r="574" spans="1:14">
      <c r="A574" s="101"/>
      <c r="B574" s="79"/>
      <c r="C574" s="63"/>
      <c r="D574" s="63"/>
      <c r="E574" s="63"/>
      <c r="F574" s="63"/>
      <c r="G574" s="63"/>
      <c r="H574" s="63"/>
      <c r="K574" s="111"/>
      <c r="L574" s="63"/>
      <c r="M574" s="63"/>
      <c r="N574" s="63"/>
    </row>
    <row r="575" spans="1:14">
      <c r="A575" s="101"/>
      <c r="B575" s="79"/>
      <c r="C575" s="63"/>
      <c r="D575" s="63"/>
      <c r="E575" s="63"/>
      <c r="F575" s="63"/>
      <c r="G575" s="63"/>
      <c r="H575" s="63"/>
      <c r="K575" s="111"/>
      <c r="L575" s="63"/>
      <c r="M575" s="63"/>
      <c r="N575" s="63"/>
    </row>
    <row r="576" spans="1:14">
      <c r="A576" s="101"/>
      <c r="B576" s="79"/>
      <c r="C576" s="63"/>
      <c r="D576" s="63"/>
      <c r="E576" s="63"/>
      <c r="F576" s="63"/>
      <c r="G576" s="63"/>
      <c r="H576" s="63"/>
      <c r="K576" s="111"/>
      <c r="L576" s="63"/>
      <c r="M576" s="63"/>
      <c r="N576" s="63"/>
    </row>
    <row r="577" spans="1:256">
      <c r="A577" s="101"/>
      <c r="B577" s="79"/>
      <c r="C577" s="63"/>
      <c r="D577" s="63"/>
      <c r="E577" s="63"/>
      <c r="F577" s="63"/>
      <c r="G577" s="63"/>
      <c r="H577" s="63"/>
      <c r="K577" s="111"/>
      <c r="L577" s="63"/>
      <c r="M577" s="63"/>
      <c r="N577" s="63"/>
    </row>
    <row r="578" spans="1:256">
      <c r="A578" s="101"/>
      <c r="B578" s="79"/>
      <c r="C578" s="63"/>
      <c r="D578" s="63"/>
      <c r="E578" s="63"/>
      <c r="F578" s="63"/>
      <c r="G578" s="63"/>
      <c r="H578" s="63"/>
      <c r="K578" s="111"/>
      <c r="L578" s="63"/>
      <c r="M578" s="63"/>
      <c r="N578" s="63"/>
    </row>
    <row r="579" spans="1:256">
      <c r="A579" s="101"/>
      <c r="B579" s="79"/>
      <c r="C579" s="63"/>
      <c r="D579" s="63"/>
      <c r="E579" s="63"/>
      <c r="F579" s="63"/>
      <c r="G579" s="63"/>
      <c r="H579" s="63"/>
      <c r="K579" s="111"/>
      <c r="L579" s="63"/>
      <c r="M579" s="63"/>
      <c r="N579" s="63"/>
    </row>
    <row r="580" spans="1:256">
      <c r="A580" s="101"/>
      <c r="B580" s="79"/>
      <c r="C580" s="63"/>
      <c r="D580" s="63"/>
      <c r="E580" s="63"/>
      <c r="F580" s="63"/>
      <c r="G580" s="63"/>
      <c r="H580" s="63"/>
      <c r="K580" s="111"/>
      <c r="L580" s="63"/>
      <c r="M580" s="63"/>
      <c r="N580" s="63"/>
    </row>
    <row r="581" spans="1:256">
      <c r="A581" s="101"/>
      <c r="B581" s="79"/>
      <c r="C581" s="63"/>
      <c r="D581" s="63"/>
      <c r="E581" s="63"/>
      <c r="F581" s="63"/>
      <c r="G581" s="63"/>
      <c r="H581" s="63"/>
      <c r="K581" s="111"/>
      <c r="L581" s="63"/>
      <c r="M581" s="63"/>
      <c r="N581" s="63"/>
    </row>
    <row r="582" spans="1:256">
      <c r="A582" s="101"/>
      <c r="B582" s="79"/>
      <c r="C582" s="63"/>
      <c r="D582" s="63"/>
      <c r="E582" s="63"/>
      <c r="F582" s="63"/>
      <c r="G582" s="63"/>
      <c r="H582" s="63"/>
      <c r="K582" s="111"/>
      <c r="L582" s="63"/>
      <c r="M582" s="63"/>
      <c r="N582" s="63"/>
    </row>
    <row r="583" spans="1:256">
      <c r="A583" s="101"/>
      <c r="B583" s="79"/>
      <c r="C583" s="63"/>
      <c r="D583" s="63"/>
      <c r="E583" s="63"/>
      <c r="F583" s="63"/>
      <c r="G583" s="63"/>
      <c r="H583" s="63"/>
      <c r="K583" s="111"/>
      <c r="L583" s="63"/>
      <c r="M583" s="63"/>
      <c r="N583" s="63"/>
    </row>
    <row r="584" spans="1:256">
      <c r="A584" s="101"/>
      <c r="B584" s="79"/>
      <c r="C584" s="63"/>
      <c r="D584" s="63"/>
      <c r="E584" s="63"/>
      <c r="F584" s="63"/>
      <c r="G584" s="63"/>
      <c r="H584" s="63"/>
      <c r="K584" s="111"/>
      <c r="L584" s="63"/>
      <c r="M584" s="63"/>
      <c r="N584" s="63"/>
    </row>
    <row r="585" spans="1:256">
      <c r="A585" s="101"/>
      <c r="B585" s="79"/>
      <c r="C585" s="69"/>
      <c r="D585" s="69"/>
      <c r="E585" s="69"/>
      <c r="F585" s="69"/>
      <c r="G585" s="69"/>
      <c r="H585" s="69"/>
      <c r="I585" s="69"/>
      <c r="J585" s="69"/>
      <c r="K585" s="111"/>
      <c r="L585" s="69"/>
      <c r="M585" s="69"/>
      <c r="N585" s="69"/>
      <c r="O585" s="115"/>
      <c r="P585" s="115"/>
      <c r="Q585" s="115"/>
      <c r="R585" s="115"/>
      <c r="S585" s="115"/>
      <c r="T585" s="115"/>
      <c r="U585" s="115"/>
      <c r="V585" s="115"/>
      <c r="W585" s="115"/>
      <c r="X585" s="115"/>
      <c r="Y585" s="115"/>
      <c r="Z585" s="115"/>
      <c r="AA585" s="115"/>
      <c r="AB585" s="115"/>
      <c r="AC585" s="115"/>
      <c r="AD585" s="115"/>
      <c r="AE585" s="115"/>
      <c r="AF585" s="115"/>
      <c r="AG585" s="115"/>
      <c r="AH585" s="115"/>
      <c r="AI585" s="115"/>
      <c r="AJ585" s="115"/>
      <c r="AK585" s="115"/>
      <c r="AL585" s="115"/>
      <c r="AM585" s="115"/>
      <c r="AN585" s="115"/>
      <c r="AO585" s="115"/>
      <c r="AP585" s="115"/>
      <c r="AQ585" s="115"/>
      <c r="AR585" s="115"/>
      <c r="AS585" s="115"/>
      <c r="AT585" s="115"/>
      <c r="AU585" s="115"/>
      <c r="AV585" s="115"/>
      <c r="AW585" s="115"/>
      <c r="AX585" s="115"/>
      <c r="AY585" s="115"/>
      <c r="AZ585" s="115"/>
      <c r="BA585" s="115"/>
      <c r="BB585" s="115"/>
      <c r="BC585" s="115"/>
      <c r="BD585" s="115"/>
      <c r="BE585" s="115"/>
      <c r="BF585" s="115"/>
      <c r="BG585" s="115"/>
      <c r="BH585" s="115"/>
      <c r="BI585" s="115"/>
      <c r="BJ585" s="115"/>
      <c r="BK585" s="115"/>
      <c r="BL585" s="115"/>
      <c r="BM585" s="115"/>
      <c r="BN585" s="115"/>
      <c r="BO585" s="115"/>
      <c r="BP585" s="115"/>
      <c r="BQ585" s="115"/>
      <c r="BR585" s="115"/>
      <c r="BS585" s="115"/>
      <c r="BT585" s="115"/>
      <c r="BU585" s="115"/>
      <c r="BV585" s="115"/>
      <c r="BW585" s="115"/>
      <c r="BX585" s="115"/>
      <c r="BY585" s="115"/>
      <c r="BZ585" s="115"/>
      <c r="CA585" s="115"/>
      <c r="CB585" s="115"/>
      <c r="CC585" s="115"/>
      <c r="CD585" s="115"/>
      <c r="CE585" s="115"/>
      <c r="CF585" s="115"/>
      <c r="CG585" s="115"/>
      <c r="CH585" s="115"/>
      <c r="CI585" s="115"/>
      <c r="CJ585" s="115"/>
      <c r="CK585" s="115"/>
      <c r="CL585" s="115"/>
      <c r="CM585" s="115"/>
      <c r="CN585" s="115"/>
      <c r="CO585" s="115"/>
      <c r="CP585" s="115"/>
      <c r="CQ585" s="115"/>
      <c r="CR585" s="115"/>
      <c r="CS585" s="115"/>
      <c r="CT585" s="115"/>
      <c r="CU585" s="115"/>
      <c r="CV585" s="115"/>
      <c r="CW585" s="115"/>
      <c r="CX585" s="115"/>
      <c r="CY585" s="115"/>
      <c r="CZ585" s="115"/>
      <c r="DA585" s="115"/>
      <c r="DB585" s="115"/>
      <c r="DC585" s="115"/>
      <c r="DD585" s="115"/>
      <c r="DE585" s="115"/>
      <c r="DF585" s="115"/>
      <c r="DG585" s="115"/>
      <c r="DH585" s="115"/>
      <c r="DI585" s="115"/>
      <c r="DJ585" s="115"/>
      <c r="DK585" s="115"/>
      <c r="DL585" s="115"/>
      <c r="DM585" s="115"/>
      <c r="DN585" s="115"/>
      <c r="DO585" s="115"/>
      <c r="DP585" s="115"/>
      <c r="DQ585" s="115"/>
      <c r="DR585" s="115"/>
      <c r="DS585" s="115"/>
      <c r="DT585" s="115"/>
      <c r="DU585" s="115"/>
      <c r="DV585" s="115"/>
      <c r="DW585" s="115"/>
      <c r="DX585" s="115"/>
      <c r="DY585" s="115"/>
      <c r="DZ585" s="115"/>
      <c r="EA585" s="115"/>
      <c r="EB585" s="115"/>
      <c r="EC585" s="115"/>
      <c r="ED585" s="115"/>
      <c r="EE585" s="115"/>
      <c r="EF585" s="115"/>
      <c r="EG585" s="115"/>
      <c r="EH585" s="115"/>
      <c r="EI585" s="115"/>
      <c r="EJ585" s="115"/>
      <c r="EK585" s="115"/>
      <c r="EL585" s="115"/>
      <c r="EM585" s="115"/>
      <c r="EN585" s="115"/>
      <c r="EO585" s="115"/>
      <c r="EP585" s="115"/>
      <c r="EQ585" s="115"/>
      <c r="ER585" s="115"/>
      <c r="ES585" s="115"/>
      <c r="ET585" s="115"/>
      <c r="EU585" s="115"/>
      <c r="EV585" s="115"/>
      <c r="EW585" s="115"/>
      <c r="EX585" s="115"/>
      <c r="EY585" s="115"/>
      <c r="EZ585" s="115"/>
      <c r="FA585" s="115"/>
      <c r="FB585" s="115"/>
      <c r="FC585" s="115"/>
      <c r="FD585" s="115"/>
      <c r="FE585" s="115"/>
      <c r="FF585" s="115"/>
      <c r="FG585" s="115"/>
      <c r="FH585" s="115"/>
      <c r="FI585" s="115"/>
      <c r="FJ585" s="115"/>
      <c r="FK585" s="115"/>
      <c r="FL585" s="115"/>
      <c r="FM585" s="115"/>
      <c r="FN585" s="115"/>
      <c r="FO585" s="115"/>
      <c r="FP585" s="115"/>
      <c r="FQ585" s="115"/>
      <c r="FR585" s="115"/>
      <c r="FS585" s="115"/>
      <c r="FT585" s="115"/>
      <c r="FU585" s="115"/>
      <c r="FV585" s="115"/>
      <c r="FW585" s="115"/>
      <c r="FX585" s="115"/>
      <c r="FY585" s="115"/>
      <c r="FZ585" s="115"/>
      <c r="GA585" s="115"/>
      <c r="GB585" s="115"/>
      <c r="GC585" s="115"/>
      <c r="GD585" s="115"/>
      <c r="GE585" s="115"/>
      <c r="GF585" s="115"/>
      <c r="GG585" s="115"/>
      <c r="GH585" s="115"/>
      <c r="GI585" s="115"/>
      <c r="GJ585" s="115"/>
      <c r="GK585" s="115"/>
      <c r="GL585" s="115"/>
      <c r="GM585" s="115"/>
      <c r="GN585" s="115"/>
      <c r="GO585" s="115"/>
      <c r="GP585" s="115"/>
      <c r="GQ585" s="115"/>
      <c r="GR585" s="115"/>
      <c r="GS585" s="115"/>
      <c r="GT585" s="115"/>
      <c r="GU585" s="115"/>
      <c r="GV585" s="115"/>
      <c r="GW585" s="115"/>
      <c r="GX585" s="115"/>
      <c r="GY585" s="115"/>
      <c r="GZ585" s="115"/>
      <c r="HA585" s="115"/>
      <c r="HB585" s="115"/>
      <c r="HC585" s="115"/>
      <c r="HD585" s="115"/>
      <c r="HE585" s="115"/>
      <c r="HF585" s="115"/>
      <c r="HG585" s="115"/>
      <c r="HH585" s="115"/>
      <c r="HI585" s="115"/>
      <c r="HJ585" s="115"/>
      <c r="HK585" s="115"/>
      <c r="HL585" s="115"/>
      <c r="HM585" s="115"/>
      <c r="HN585" s="115"/>
      <c r="HO585" s="115"/>
      <c r="HP585" s="115"/>
      <c r="HQ585" s="115"/>
      <c r="HR585" s="115"/>
      <c r="HS585" s="115"/>
      <c r="HT585" s="115"/>
      <c r="HU585" s="115"/>
      <c r="HV585" s="115"/>
      <c r="HW585" s="115"/>
      <c r="HX585" s="115"/>
      <c r="HY585" s="115"/>
      <c r="HZ585" s="115"/>
      <c r="IA585" s="115"/>
      <c r="IB585" s="115"/>
      <c r="IC585" s="115"/>
      <c r="ID585" s="115"/>
      <c r="IE585" s="115"/>
      <c r="IF585" s="115"/>
      <c r="IG585" s="115"/>
      <c r="IH585" s="115"/>
      <c r="II585" s="115"/>
      <c r="IJ585" s="115"/>
      <c r="IK585" s="115"/>
      <c r="IL585" s="115"/>
      <c r="IM585" s="115"/>
      <c r="IN585" s="115"/>
      <c r="IO585" s="115"/>
      <c r="IP585" s="115"/>
      <c r="IQ585" s="115"/>
      <c r="IR585" s="115"/>
      <c r="IS585" s="115"/>
      <c r="IT585" s="115"/>
      <c r="IU585" s="115"/>
      <c r="IV585" s="115"/>
    </row>
    <row r="586" spans="1:256">
      <c r="A586" s="101"/>
      <c r="B586" s="79"/>
      <c r="C586" s="69"/>
      <c r="D586" s="69"/>
      <c r="E586" s="69"/>
      <c r="F586" s="69"/>
      <c r="G586" s="69"/>
      <c r="H586" s="69"/>
      <c r="I586" s="69"/>
      <c r="J586" s="69"/>
      <c r="K586" s="111"/>
      <c r="L586" s="69"/>
      <c r="M586" s="69"/>
      <c r="N586" s="69"/>
      <c r="O586" s="115"/>
      <c r="P586" s="115"/>
      <c r="Q586" s="115"/>
      <c r="R586" s="115"/>
      <c r="S586" s="115"/>
      <c r="T586" s="115"/>
      <c r="U586" s="115"/>
      <c r="V586" s="115"/>
      <c r="W586" s="115"/>
      <c r="X586" s="115"/>
      <c r="Y586" s="115"/>
      <c r="Z586" s="115"/>
      <c r="AA586" s="115"/>
      <c r="AB586" s="115"/>
      <c r="AC586" s="115"/>
      <c r="AD586" s="115"/>
      <c r="AE586" s="115"/>
      <c r="AF586" s="115"/>
      <c r="AG586" s="115"/>
      <c r="AH586" s="115"/>
      <c r="AI586" s="115"/>
      <c r="AJ586" s="115"/>
      <c r="AK586" s="115"/>
      <c r="AL586" s="115"/>
      <c r="AM586" s="115"/>
      <c r="AN586" s="115"/>
      <c r="AO586" s="115"/>
      <c r="AP586" s="115"/>
      <c r="AQ586" s="115"/>
      <c r="AR586" s="115"/>
      <c r="AS586" s="115"/>
      <c r="AT586" s="115"/>
      <c r="AU586" s="115"/>
      <c r="AV586" s="115"/>
      <c r="AW586" s="115"/>
      <c r="AX586" s="115"/>
      <c r="AY586" s="115"/>
      <c r="AZ586" s="115"/>
      <c r="BA586" s="115"/>
      <c r="BB586" s="115"/>
      <c r="BC586" s="115"/>
      <c r="BD586" s="115"/>
      <c r="BE586" s="115"/>
      <c r="BF586" s="115"/>
      <c r="BG586" s="115"/>
      <c r="BH586" s="115"/>
      <c r="BI586" s="115"/>
      <c r="BJ586" s="115"/>
      <c r="BK586" s="115"/>
      <c r="BL586" s="115"/>
      <c r="BM586" s="115"/>
      <c r="BN586" s="115"/>
      <c r="BO586" s="115"/>
      <c r="BP586" s="115"/>
      <c r="BQ586" s="115"/>
      <c r="BR586" s="115"/>
      <c r="BS586" s="115"/>
      <c r="BT586" s="115"/>
      <c r="BU586" s="115"/>
      <c r="BV586" s="115"/>
      <c r="BW586" s="115"/>
      <c r="BX586" s="115"/>
      <c r="BY586" s="115"/>
      <c r="BZ586" s="115"/>
      <c r="CA586" s="115"/>
      <c r="CB586" s="115"/>
      <c r="CC586" s="115"/>
      <c r="CD586" s="115"/>
      <c r="CE586" s="115"/>
      <c r="CF586" s="115"/>
      <c r="CG586" s="115"/>
      <c r="CH586" s="115"/>
      <c r="CI586" s="115"/>
      <c r="CJ586" s="115"/>
      <c r="CK586" s="115"/>
      <c r="CL586" s="115"/>
      <c r="CM586" s="115"/>
      <c r="CN586" s="115"/>
      <c r="CO586" s="115"/>
      <c r="CP586" s="115"/>
      <c r="CQ586" s="115"/>
      <c r="CR586" s="115"/>
      <c r="CS586" s="115"/>
      <c r="CT586" s="115"/>
      <c r="CU586" s="115"/>
      <c r="CV586" s="115"/>
      <c r="CW586" s="115"/>
      <c r="CX586" s="115"/>
      <c r="CY586" s="115"/>
      <c r="CZ586" s="115"/>
      <c r="DA586" s="115"/>
      <c r="DB586" s="115"/>
      <c r="DC586" s="115"/>
      <c r="DD586" s="115"/>
      <c r="DE586" s="115"/>
      <c r="DF586" s="115"/>
      <c r="DG586" s="115"/>
      <c r="DH586" s="115"/>
      <c r="DI586" s="115"/>
      <c r="DJ586" s="115"/>
      <c r="DK586" s="115"/>
      <c r="DL586" s="115"/>
      <c r="DM586" s="115"/>
      <c r="DN586" s="115"/>
      <c r="DO586" s="115"/>
      <c r="DP586" s="115"/>
      <c r="DQ586" s="115"/>
      <c r="DR586" s="115"/>
      <c r="DS586" s="115"/>
      <c r="DT586" s="115"/>
      <c r="DU586" s="115"/>
      <c r="DV586" s="115"/>
      <c r="DW586" s="115"/>
      <c r="DX586" s="115"/>
      <c r="DY586" s="115"/>
      <c r="DZ586" s="115"/>
      <c r="EA586" s="115"/>
      <c r="EB586" s="115"/>
      <c r="EC586" s="115"/>
      <c r="ED586" s="115"/>
      <c r="EE586" s="115"/>
      <c r="EF586" s="115"/>
      <c r="EG586" s="115"/>
      <c r="EH586" s="115"/>
      <c r="EI586" s="115"/>
      <c r="EJ586" s="115"/>
      <c r="EK586" s="115"/>
      <c r="EL586" s="115"/>
      <c r="EM586" s="115"/>
      <c r="EN586" s="115"/>
      <c r="EO586" s="115"/>
      <c r="EP586" s="115"/>
      <c r="EQ586" s="115"/>
      <c r="ER586" s="115"/>
      <c r="ES586" s="115"/>
      <c r="ET586" s="115"/>
      <c r="EU586" s="115"/>
      <c r="EV586" s="115"/>
      <c r="EW586" s="115"/>
      <c r="EX586" s="115"/>
      <c r="EY586" s="115"/>
      <c r="EZ586" s="115"/>
      <c r="FA586" s="115"/>
      <c r="FB586" s="115"/>
      <c r="FC586" s="115"/>
      <c r="FD586" s="115"/>
      <c r="FE586" s="115"/>
      <c r="FF586" s="115"/>
      <c r="FG586" s="115"/>
      <c r="FH586" s="115"/>
      <c r="FI586" s="115"/>
      <c r="FJ586" s="115"/>
      <c r="FK586" s="115"/>
      <c r="FL586" s="115"/>
      <c r="FM586" s="115"/>
      <c r="FN586" s="115"/>
      <c r="FO586" s="115"/>
      <c r="FP586" s="115"/>
      <c r="FQ586" s="115"/>
      <c r="FR586" s="115"/>
      <c r="FS586" s="115"/>
      <c r="FT586" s="115"/>
      <c r="FU586" s="115"/>
      <c r="FV586" s="115"/>
      <c r="FW586" s="115"/>
      <c r="FX586" s="115"/>
      <c r="FY586" s="115"/>
      <c r="FZ586" s="115"/>
      <c r="GA586" s="115"/>
      <c r="GB586" s="115"/>
      <c r="GC586" s="115"/>
      <c r="GD586" s="115"/>
      <c r="GE586" s="115"/>
      <c r="GF586" s="115"/>
      <c r="GG586" s="115"/>
      <c r="GH586" s="115"/>
      <c r="GI586" s="115"/>
      <c r="GJ586" s="115"/>
      <c r="GK586" s="115"/>
      <c r="GL586" s="115"/>
      <c r="GM586" s="115"/>
      <c r="GN586" s="115"/>
      <c r="GO586" s="115"/>
      <c r="GP586" s="115"/>
      <c r="GQ586" s="115"/>
      <c r="GR586" s="115"/>
      <c r="GS586" s="115"/>
      <c r="GT586" s="115"/>
      <c r="GU586" s="115"/>
      <c r="GV586" s="115"/>
      <c r="GW586" s="115"/>
      <c r="GX586" s="115"/>
      <c r="GY586" s="115"/>
      <c r="GZ586" s="115"/>
      <c r="HA586" s="115"/>
      <c r="HB586" s="115"/>
      <c r="HC586" s="115"/>
      <c r="HD586" s="115"/>
      <c r="HE586" s="115"/>
      <c r="HF586" s="115"/>
      <c r="HG586" s="115"/>
      <c r="HH586" s="115"/>
      <c r="HI586" s="115"/>
      <c r="HJ586" s="115"/>
      <c r="HK586" s="115"/>
      <c r="HL586" s="115"/>
      <c r="HM586" s="115"/>
      <c r="HN586" s="115"/>
      <c r="HO586" s="115"/>
      <c r="HP586" s="115"/>
      <c r="HQ586" s="115"/>
      <c r="HR586" s="115"/>
      <c r="HS586" s="115"/>
      <c r="HT586" s="115"/>
      <c r="HU586" s="115"/>
      <c r="HV586" s="115"/>
      <c r="HW586" s="115"/>
      <c r="HX586" s="115"/>
      <c r="HY586" s="115"/>
      <c r="HZ586" s="115"/>
      <c r="IA586" s="115"/>
      <c r="IB586" s="115"/>
      <c r="IC586" s="115"/>
      <c r="ID586" s="115"/>
      <c r="IE586" s="115"/>
      <c r="IF586" s="115"/>
      <c r="IG586" s="115"/>
      <c r="IH586" s="115"/>
      <c r="II586" s="115"/>
      <c r="IJ586" s="115"/>
      <c r="IK586" s="115"/>
      <c r="IL586" s="115"/>
      <c r="IM586" s="115"/>
      <c r="IN586" s="115"/>
      <c r="IO586" s="115"/>
      <c r="IP586" s="115"/>
      <c r="IQ586" s="115"/>
      <c r="IR586" s="115"/>
      <c r="IS586" s="115"/>
      <c r="IT586" s="115"/>
      <c r="IU586" s="115"/>
      <c r="IV586" s="115"/>
    </row>
    <row r="587" spans="1:256">
      <c r="A587" s="101"/>
      <c r="B587" s="79"/>
      <c r="C587" s="63"/>
      <c r="D587" s="63"/>
      <c r="E587" s="63"/>
      <c r="F587" s="63"/>
      <c r="G587" s="63"/>
      <c r="H587" s="63"/>
      <c r="K587" s="111"/>
      <c r="L587" s="63"/>
      <c r="M587" s="63"/>
      <c r="N587" s="63"/>
    </row>
    <row r="588" spans="1:256">
      <c r="A588" s="101"/>
      <c r="B588" s="79"/>
      <c r="C588" s="63"/>
      <c r="D588" s="63"/>
      <c r="E588" s="63"/>
      <c r="F588" s="63"/>
      <c r="G588" s="63"/>
      <c r="H588" s="63"/>
      <c r="K588" s="116"/>
      <c r="L588" s="63"/>
      <c r="M588" s="63"/>
      <c r="N588" s="63"/>
    </row>
    <row r="589" spans="1:256">
      <c r="A589" s="101"/>
      <c r="B589" s="65"/>
      <c r="C589" s="63"/>
      <c r="D589" s="63"/>
      <c r="E589" s="63"/>
      <c r="F589" s="63"/>
      <c r="G589" s="63"/>
      <c r="H589" s="63"/>
      <c r="K589" s="116"/>
      <c r="L589" s="63"/>
      <c r="M589" s="63"/>
      <c r="N589" s="63"/>
    </row>
    <row r="590" spans="1:256">
      <c r="A590" s="101"/>
      <c r="B590" s="65"/>
      <c r="C590" s="63"/>
      <c r="D590" s="63"/>
      <c r="E590" s="63"/>
      <c r="F590" s="63"/>
      <c r="G590" s="63"/>
      <c r="H590" s="63"/>
      <c r="K590" s="116"/>
      <c r="L590" s="63"/>
      <c r="M590" s="63"/>
      <c r="N590" s="63"/>
    </row>
    <row r="591" spans="1:256">
      <c r="A591" s="101"/>
      <c r="B591" s="65"/>
      <c r="C591" s="63"/>
      <c r="D591" s="63"/>
      <c r="E591" s="63"/>
      <c r="F591" s="63"/>
      <c r="G591" s="63"/>
      <c r="H591" s="63"/>
      <c r="K591" s="116"/>
      <c r="L591" s="63"/>
      <c r="M591" s="63"/>
      <c r="N591" s="63"/>
    </row>
    <row r="592" spans="1:256">
      <c r="A592" s="101"/>
      <c r="B592" s="65"/>
      <c r="C592" s="63"/>
      <c r="D592" s="63"/>
      <c r="E592" s="63"/>
      <c r="F592" s="63"/>
      <c r="G592" s="63"/>
      <c r="H592" s="63"/>
      <c r="K592" s="116"/>
      <c r="L592" s="63"/>
      <c r="M592" s="63"/>
      <c r="N592" s="63"/>
    </row>
    <row r="593" spans="1:14">
      <c r="A593" s="101"/>
      <c r="B593" s="65"/>
      <c r="C593" s="63"/>
      <c r="D593" s="63"/>
      <c r="E593" s="63"/>
      <c r="F593" s="63"/>
      <c r="G593" s="63"/>
      <c r="H593" s="63"/>
      <c r="K593" s="116"/>
      <c r="L593" s="63"/>
      <c r="M593" s="63"/>
      <c r="N593" s="63"/>
    </row>
    <row r="594" spans="1:14">
      <c r="A594" s="101"/>
      <c r="B594" s="65"/>
      <c r="C594" s="63"/>
      <c r="D594" s="63"/>
      <c r="E594" s="63"/>
      <c r="F594" s="63"/>
      <c r="G594" s="63"/>
      <c r="H594" s="63"/>
      <c r="K594" s="116"/>
      <c r="L594" s="63"/>
      <c r="M594" s="63"/>
      <c r="N594" s="63"/>
    </row>
    <row r="595" spans="1:14">
      <c r="A595" s="101"/>
      <c r="B595" s="65"/>
      <c r="C595" s="63"/>
      <c r="D595" s="63"/>
      <c r="E595" s="63"/>
      <c r="F595" s="63"/>
      <c r="G595" s="63"/>
      <c r="H595" s="63"/>
      <c r="K595" s="116"/>
      <c r="L595" s="63"/>
      <c r="M595" s="63"/>
      <c r="N595" s="63"/>
    </row>
  </sheetData>
  <mergeCells count="1">
    <mergeCell ref="B84:J84"/>
  </mergeCells>
  <pageMargins left="0.7" right="0.7" top="0.75" bottom="0.75" header="0.3" footer="0.3"/>
  <pageSetup scale="59" orientation="portrait" horizontalDpi="1200" verticalDpi="1200" r:id="rId1"/>
  <rowBreaks count="1" manualBreakCount="1">
    <brk id="8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14"/>
  <sheetViews>
    <sheetView view="pageBreakPreview" zoomScale="96" zoomScaleNormal="100" zoomScaleSheetLayoutView="96" workbookViewId="0">
      <selection activeCell="B5" sqref="B5"/>
    </sheetView>
  </sheetViews>
  <sheetFormatPr defaultColWidth="9.109375" defaultRowHeight="15"/>
  <cols>
    <col min="1" max="1" width="10.44140625" style="120" customWidth="1"/>
    <col min="2" max="2" width="18.33203125" style="119" customWidth="1"/>
    <col min="3" max="3" width="17.109375" style="119" customWidth="1"/>
    <col min="4" max="4" width="19.6640625" style="119" customWidth="1"/>
    <col min="5" max="5" width="20.44140625" style="119" customWidth="1"/>
    <col min="6" max="6" width="14.44140625" style="120" customWidth="1"/>
    <col min="7" max="7" width="11" style="141" customWidth="1"/>
    <col min="8" max="8" width="13.5546875" style="119" customWidth="1"/>
    <col min="9" max="9" width="15.33203125" style="119" customWidth="1"/>
    <col min="10" max="16384" width="9.109375" style="119"/>
  </cols>
  <sheetData>
    <row r="1" spans="1:9" ht="42" customHeight="1">
      <c r="A1" s="180" t="s">
        <v>0</v>
      </c>
      <c r="B1" s="461" t="s">
        <v>1</v>
      </c>
      <c r="C1" s="462"/>
      <c r="D1" s="462"/>
      <c r="E1" s="463"/>
      <c r="F1" s="180" t="s">
        <v>2</v>
      </c>
      <c r="G1" s="181" t="s">
        <v>393</v>
      </c>
      <c r="H1" s="182" t="s">
        <v>394</v>
      </c>
      <c r="I1" s="183" t="s">
        <v>395</v>
      </c>
    </row>
    <row r="2" spans="1:9">
      <c r="B2" s="121"/>
      <c r="C2" s="122"/>
      <c r="D2" s="122"/>
      <c r="E2" s="123"/>
      <c r="G2" s="9"/>
      <c r="H2" s="124"/>
      <c r="I2" s="142"/>
    </row>
    <row r="3" spans="1:9">
      <c r="B3" s="125"/>
      <c r="C3" s="126"/>
      <c r="D3" s="126"/>
      <c r="E3" s="127"/>
      <c r="G3" s="9"/>
      <c r="H3" s="124"/>
      <c r="I3" s="142"/>
    </row>
    <row r="4" spans="1:9">
      <c r="B4" s="128" t="s">
        <v>760</v>
      </c>
      <c r="C4" s="126"/>
      <c r="D4" s="126"/>
      <c r="E4" s="127"/>
      <c r="F4" s="129"/>
      <c r="G4" s="9"/>
      <c r="I4" s="143"/>
    </row>
    <row r="5" spans="1:9">
      <c r="B5" s="128" t="s">
        <v>763</v>
      </c>
      <c r="C5" s="126"/>
      <c r="D5" s="126"/>
      <c r="E5" s="127"/>
      <c r="F5" s="129"/>
      <c r="G5" s="9"/>
      <c r="I5" s="143"/>
    </row>
    <row r="6" spans="1:9">
      <c r="B6" s="125"/>
      <c r="C6" s="126"/>
      <c r="D6" s="126"/>
      <c r="E6" s="127"/>
      <c r="F6" s="129"/>
      <c r="G6" s="9"/>
      <c r="I6" s="143"/>
    </row>
    <row r="7" spans="1:9">
      <c r="A7" s="130"/>
      <c r="B7" s="128" t="s">
        <v>529</v>
      </c>
      <c r="C7" s="13"/>
      <c r="D7" s="13"/>
      <c r="E7" s="131"/>
      <c r="F7" s="37"/>
      <c r="G7" s="14"/>
      <c r="H7" s="37"/>
      <c r="I7" s="144"/>
    </row>
    <row r="8" spans="1:9">
      <c r="A8" s="130"/>
      <c r="B8" s="132"/>
      <c r="C8" s="13"/>
      <c r="D8" s="13"/>
      <c r="E8" s="131"/>
      <c r="F8" s="37"/>
      <c r="G8" s="14"/>
      <c r="H8" s="37"/>
      <c r="I8" s="144"/>
    </row>
    <row r="9" spans="1:9">
      <c r="A9" s="130"/>
      <c r="B9" s="128" t="s">
        <v>396</v>
      </c>
      <c r="C9" s="13"/>
      <c r="D9" s="13"/>
      <c r="E9" s="131"/>
      <c r="F9" s="37"/>
      <c r="G9" s="14"/>
      <c r="H9" s="37"/>
      <c r="I9" s="144"/>
    </row>
    <row r="10" spans="1:9">
      <c r="A10" s="130"/>
      <c r="B10" s="128"/>
      <c r="C10" s="19"/>
      <c r="D10" s="13"/>
      <c r="E10" s="131"/>
      <c r="F10" s="37"/>
      <c r="G10" s="14"/>
      <c r="H10" s="37"/>
      <c r="I10" s="144"/>
    </row>
    <row r="11" spans="1:9">
      <c r="A11" s="130"/>
      <c r="B11" s="128"/>
      <c r="C11" s="19"/>
      <c r="D11" s="13"/>
      <c r="E11" s="131"/>
      <c r="F11" s="133"/>
      <c r="G11" s="14"/>
      <c r="H11" s="14"/>
      <c r="I11" s="144"/>
    </row>
    <row r="12" spans="1:9" ht="15.6">
      <c r="A12" s="11" t="s">
        <v>15</v>
      </c>
      <c r="B12" s="20" t="s">
        <v>397</v>
      </c>
      <c r="C12" s="19"/>
      <c r="D12" s="13"/>
      <c r="E12" s="13"/>
      <c r="F12" s="15" t="s">
        <v>20</v>
      </c>
      <c r="G12" s="14">
        <f>6*5</f>
        <v>30</v>
      </c>
      <c r="H12" s="14"/>
      <c r="I12" s="144">
        <f>G12*H12</f>
        <v>0</v>
      </c>
    </row>
    <row r="13" spans="1:9">
      <c r="A13" s="11" t="s">
        <v>41</v>
      </c>
      <c r="B13" s="20" t="s">
        <v>398</v>
      </c>
      <c r="C13" s="19"/>
      <c r="D13" s="13"/>
      <c r="E13" s="13"/>
      <c r="F13" s="14"/>
      <c r="G13" s="14"/>
      <c r="H13" s="14"/>
      <c r="I13" s="144"/>
    </row>
    <row r="14" spans="1:9">
      <c r="A14" s="11"/>
      <c r="B14" s="20"/>
      <c r="C14" s="19"/>
      <c r="D14" s="13"/>
      <c r="E14" s="13"/>
      <c r="F14" s="14"/>
      <c r="G14" s="14"/>
      <c r="H14" s="14"/>
      <c r="I14" s="144"/>
    </row>
    <row r="15" spans="1:9">
      <c r="A15" s="11" t="s">
        <v>3</v>
      </c>
      <c r="B15" s="20" t="s">
        <v>26</v>
      </c>
      <c r="C15" s="19"/>
      <c r="D15" s="13"/>
      <c r="E15" s="13"/>
      <c r="F15" s="14"/>
      <c r="G15" s="14"/>
      <c r="H15" s="14"/>
      <c r="I15" s="144"/>
    </row>
    <row r="16" spans="1:9">
      <c r="A16" s="11"/>
      <c r="B16" s="20" t="s">
        <v>27</v>
      </c>
      <c r="C16" s="19"/>
      <c r="D16" s="13"/>
      <c r="E16" s="13"/>
      <c r="F16" s="14"/>
      <c r="G16" s="14"/>
      <c r="H16" s="14"/>
      <c r="I16" s="144"/>
    </row>
    <row r="17" spans="1:9">
      <c r="A17" s="11"/>
      <c r="B17" s="20" t="s">
        <v>28</v>
      </c>
      <c r="C17" s="19"/>
      <c r="D17" s="13"/>
      <c r="E17" s="13"/>
      <c r="F17" s="14" t="s">
        <v>399</v>
      </c>
      <c r="G17" s="14">
        <v>1</v>
      </c>
      <c r="H17" s="14"/>
      <c r="I17" s="144">
        <f>G17*H17</f>
        <v>0</v>
      </c>
    </row>
    <row r="18" spans="1:9">
      <c r="A18" s="11"/>
      <c r="B18" s="20"/>
      <c r="C18" s="19"/>
      <c r="D18" s="13"/>
      <c r="E18" s="13"/>
      <c r="F18" s="14"/>
      <c r="G18" s="14"/>
      <c r="H18" s="14"/>
      <c r="I18" s="144"/>
    </row>
    <row r="19" spans="1:9">
      <c r="A19" s="11"/>
      <c r="B19" s="20"/>
      <c r="C19" s="19"/>
      <c r="D19" s="13"/>
      <c r="E19" s="13"/>
      <c r="F19" s="14"/>
      <c r="G19" s="14"/>
      <c r="H19" s="14"/>
      <c r="I19" s="144"/>
    </row>
    <row r="20" spans="1:9">
      <c r="A20" s="11"/>
      <c r="B20" s="20"/>
      <c r="C20" s="19"/>
      <c r="D20" s="13"/>
      <c r="E20" s="13"/>
      <c r="F20" s="14"/>
      <c r="G20" s="14"/>
      <c r="H20" s="14"/>
      <c r="I20" s="144"/>
    </row>
    <row r="21" spans="1:9">
      <c r="A21" s="11"/>
      <c r="B21" s="20"/>
      <c r="C21" s="19"/>
      <c r="D21" s="13"/>
      <c r="E21" s="13"/>
      <c r="F21" s="14"/>
      <c r="G21" s="14"/>
      <c r="H21" s="14"/>
      <c r="I21" s="21"/>
    </row>
    <row r="22" spans="1:9">
      <c r="A22" s="11"/>
      <c r="B22" s="20"/>
      <c r="C22" s="19"/>
      <c r="D22" s="13"/>
      <c r="E22" s="13"/>
      <c r="F22" s="14"/>
      <c r="G22" s="14"/>
      <c r="H22" s="14"/>
      <c r="I22" s="144"/>
    </row>
    <row r="23" spans="1:9">
      <c r="A23" s="11"/>
      <c r="B23" s="18" t="s">
        <v>400</v>
      </c>
      <c r="C23" s="19"/>
      <c r="D23" s="13"/>
      <c r="E23" s="13"/>
      <c r="F23" s="26" t="s">
        <v>401</v>
      </c>
      <c r="G23" s="14"/>
      <c r="H23" s="14"/>
      <c r="I23" s="145">
        <f>SUM(I12:I22)</f>
        <v>0</v>
      </c>
    </row>
    <row r="24" spans="1:9">
      <c r="A24" s="11"/>
      <c r="B24" s="18"/>
      <c r="C24" s="19"/>
      <c r="D24" s="13"/>
      <c r="E24" s="13"/>
      <c r="F24" s="14"/>
      <c r="G24" s="14"/>
      <c r="H24" s="14"/>
      <c r="I24" s="145"/>
    </row>
    <row r="25" spans="1:9">
      <c r="A25" s="11"/>
      <c r="B25" s="18"/>
      <c r="C25" s="19"/>
      <c r="D25" s="13"/>
      <c r="E25" s="13"/>
      <c r="F25" s="14"/>
      <c r="G25" s="14"/>
      <c r="H25" s="14"/>
      <c r="I25" s="145"/>
    </row>
    <row r="26" spans="1:9">
      <c r="A26" s="11"/>
      <c r="B26" s="18"/>
      <c r="C26" s="19"/>
      <c r="D26" s="13"/>
      <c r="E26" s="13"/>
      <c r="F26" s="14"/>
      <c r="G26" s="14"/>
      <c r="H26" s="14"/>
      <c r="I26" s="145"/>
    </row>
    <row r="27" spans="1:9">
      <c r="A27" s="11"/>
      <c r="B27" s="18"/>
      <c r="C27" s="19"/>
      <c r="D27" s="13"/>
      <c r="E27" s="13"/>
      <c r="F27" s="14"/>
      <c r="G27" s="14"/>
      <c r="H27" s="14"/>
      <c r="I27" s="145"/>
    </row>
    <row r="28" spans="1:9">
      <c r="A28" s="11"/>
      <c r="B28" s="18"/>
      <c r="C28" s="19"/>
      <c r="D28" s="13"/>
      <c r="E28" s="13"/>
      <c r="F28" s="14"/>
      <c r="G28" s="14"/>
      <c r="H28" s="14"/>
      <c r="I28" s="145"/>
    </row>
    <row r="29" spans="1:9">
      <c r="A29" s="11"/>
      <c r="B29" s="12" t="str">
        <f>B4</f>
        <v>PROPOSED MINI WATER SYSTEM REHABILITATION</v>
      </c>
      <c r="C29" s="19"/>
      <c r="D29" s="13"/>
      <c r="E29" s="13"/>
      <c r="F29" s="14"/>
      <c r="G29" s="14"/>
      <c r="H29" s="14"/>
      <c r="I29" s="145"/>
    </row>
    <row r="30" spans="1:9">
      <c r="A30" s="11"/>
      <c r="B30" s="12" t="str">
        <f>B5</f>
        <v>CAANOOLE VILLAGE  AFGOYE DISTRICT</v>
      </c>
      <c r="C30" s="19"/>
      <c r="D30" s="13"/>
      <c r="E30" s="13"/>
      <c r="F30" s="14"/>
      <c r="G30" s="14"/>
      <c r="H30" s="14"/>
      <c r="I30" s="145"/>
    </row>
    <row r="31" spans="1:9">
      <c r="A31" s="11"/>
      <c r="B31" s="18"/>
      <c r="C31" s="19"/>
      <c r="D31" s="13"/>
      <c r="E31" s="13"/>
      <c r="F31" s="14"/>
      <c r="G31" s="14"/>
      <c r="H31" s="14"/>
      <c r="I31" s="145"/>
    </row>
    <row r="32" spans="1:9">
      <c r="A32" s="11"/>
      <c r="B32" s="12" t="str">
        <f>B7</f>
        <v>SECTION 2: ELEVATED WATER TANK</v>
      </c>
      <c r="C32" s="19"/>
      <c r="D32" s="13"/>
      <c r="E32" s="13"/>
      <c r="F32" s="14"/>
      <c r="G32" s="14"/>
      <c r="H32" s="14"/>
      <c r="I32" s="145"/>
    </row>
    <row r="33" spans="1:9">
      <c r="A33" s="11"/>
      <c r="B33" s="18"/>
      <c r="C33" s="19"/>
      <c r="D33" s="13"/>
      <c r="E33" s="13"/>
      <c r="F33" s="14"/>
      <c r="G33" s="14"/>
      <c r="H33" s="14"/>
      <c r="I33" s="145"/>
    </row>
    <row r="34" spans="1:9">
      <c r="A34" s="11"/>
      <c r="B34" s="18"/>
      <c r="C34" s="19"/>
      <c r="D34" s="13"/>
      <c r="E34" s="13"/>
      <c r="F34" s="14"/>
      <c r="G34" s="14"/>
      <c r="H34" s="14"/>
      <c r="I34" s="145"/>
    </row>
    <row r="35" spans="1:9">
      <c r="A35" s="11"/>
      <c r="B35" s="12" t="s">
        <v>402</v>
      </c>
      <c r="C35" s="19"/>
      <c r="D35" s="13"/>
      <c r="E35" s="13"/>
      <c r="F35" s="14"/>
      <c r="G35" s="14"/>
      <c r="H35" s="14"/>
      <c r="I35" s="144"/>
    </row>
    <row r="36" spans="1:9">
      <c r="A36" s="11"/>
      <c r="B36" s="12"/>
      <c r="C36" s="19"/>
      <c r="D36" s="13"/>
      <c r="E36" s="13"/>
      <c r="F36" s="14"/>
      <c r="G36" s="14"/>
      <c r="H36" s="14"/>
      <c r="I36" s="144"/>
    </row>
    <row r="37" spans="1:9">
      <c r="A37" s="11"/>
      <c r="B37" s="12"/>
      <c r="C37" s="19"/>
      <c r="D37" s="13"/>
      <c r="E37" s="13"/>
      <c r="F37" s="14"/>
      <c r="G37" s="14"/>
      <c r="H37" s="14"/>
      <c r="I37" s="144"/>
    </row>
    <row r="38" spans="1:9">
      <c r="A38" s="11"/>
      <c r="B38" s="12"/>
      <c r="C38" s="19"/>
      <c r="D38" s="13"/>
      <c r="E38" s="13"/>
      <c r="F38" s="14"/>
      <c r="G38" s="14"/>
      <c r="H38" s="14"/>
      <c r="I38" s="144"/>
    </row>
    <row r="39" spans="1:9">
      <c r="A39" s="11"/>
      <c r="B39" s="22" t="s">
        <v>31</v>
      </c>
      <c r="C39" s="13"/>
      <c r="D39" s="13"/>
      <c r="E39" s="13"/>
      <c r="F39" s="14"/>
      <c r="G39" s="14"/>
      <c r="H39" s="14"/>
      <c r="I39" s="144"/>
    </row>
    <row r="40" spans="1:9">
      <c r="A40" s="11"/>
      <c r="B40" s="22" t="s">
        <v>32</v>
      </c>
      <c r="C40" s="13"/>
      <c r="D40" s="13"/>
      <c r="E40" s="13"/>
      <c r="F40" s="14"/>
      <c r="G40" s="14"/>
      <c r="H40" s="14"/>
      <c r="I40" s="144"/>
    </row>
    <row r="41" spans="1:9">
      <c r="A41" s="11"/>
      <c r="B41" s="22"/>
      <c r="C41" s="13"/>
      <c r="D41" s="13"/>
      <c r="E41" s="13"/>
      <c r="F41" s="14"/>
      <c r="G41" s="14"/>
      <c r="H41" s="14"/>
      <c r="I41" s="144"/>
    </row>
    <row r="42" spans="1:9" ht="15.6">
      <c r="A42" s="11" t="s">
        <v>15</v>
      </c>
      <c r="B42" s="20" t="s">
        <v>403</v>
      </c>
      <c r="C42" s="13"/>
      <c r="D42" s="13"/>
      <c r="E42" s="13"/>
      <c r="F42" s="15" t="s">
        <v>21</v>
      </c>
      <c r="G42" s="14">
        <f>G12*0.2</f>
        <v>6</v>
      </c>
      <c r="H42" s="14"/>
      <c r="I42" s="144">
        <f>G42*H42</f>
        <v>0</v>
      </c>
    </row>
    <row r="43" spans="1:9">
      <c r="A43" s="11"/>
      <c r="B43" s="22"/>
      <c r="C43" s="13"/>
      <c r="D43" s="13"/>
      <c r="E43" s="13"/>
      <c r="F43" s="14"/>
      <c r="G43" s="14"/>
      <c r="H43" s="14"/>
      <c r="I43" s="144"/>
    </row>
    <row r="44" spans="1:9">
      <c r="A44" s="11" t="s">
        <v>3</v>
      </c>
      <c r="B44" s="20" t="s">
        <v>460</v>
      </c>
      <c r="C44" s="13"/>
      <c r="D44" s="13"/>
      <c r="E44" s="13"/>
      <c r="F44" s="14"/>
      <c r="G44" s="14"/>
      <c r="H44" s="14"/>
      <c r="I44" s="144"/>
    </row>
    <row r="45" spans="1:9" ht="15.6">
      <c r="A45" s="11"/>
      <c r="B45" s="20" t="s">
        <v>404</v>
      </c>
      <c r="C45" s="13"/>
      <c r="D45" s="13"/>
      <c r="E45" s="13"/>
      <c r="F45" s="15" t="s">
        <v>21</v>
      </c>
      <c r="G45" s="14">
        <f>G42*0.1</f>
        <v>0.60000000000000009</v>
      </c>
      <c r="H45" s="14"/>
      <c r="I45" s="144">
        <f>G45*H45</f>
        <v>0</v>
      </c>
    </row>
    <row r="46" spans="1:9">
      <c r="A46" s="11"/>
      <c r="B46" s="20"/>
      <c r="C46" s="13"/>
      <c r="D46" s="13"/>
      <c r="E46" s="13"/>
      <c r="F46" s="15"/>
      <c r="G46" s="14"/>
      <c r="H46" s="14"/>
      <c r="I46" s="144"/>
    </row>
    <row r="47" spans="1:9" ht="15.6">
      <c r="A47" s="11"/>
      <c r="B47" s="20" t="s">
        <v>459</v>
      </c>
      <c r="C47" s="13"/>
      <c r="D47" s="13"/>
      <c r="E47" s="13"/>
      <c r="F47" s="15" t="s">
        <v>21</v>
      </c>
      <c r="G47" s="14">
        <v>3</v>
      </c>
      <c r="H47" s="14"/>
      <c r="I47" s="144">
        <f>G47*H47</f>
        <v>0</v>
      </c>
    </row>
    <row r="48" spans="1:9">
      <c r="A48" s="11"/>
      <c r="B48" s="20"/>
      <c r="C48" s="13"/>
      <c r="D48" s="13"/>
      <c r="E48" s="13"/>
      <c r="F48" s="15"/>
      <c r="G48" s="14"/>
      <c r="H48" s="14"/>
      <c r="I48" s="144"/>
    </row>
    <row r="49" spans="1:9">
      <c r="A49" s="11"/>
      <c r="B49" s="20"/>
      <c r="C49" s="13"/>
      <c r="D49" s="13"/>
      <c r="E49" s="13"/>
      <c r="F49" s="14"/>
      <c r="G49" s="14"/>
      <c r="H49" s="14"/>
      <c r="I49" s="144"/>
    </row>
    <row r="50" spans="1:9">
      <c r="A50" s="11"/>
      <c r="B50" s="22" t="s">
        <v>433</v>
      </c>
      <c r="C50" s="13"/>
      <c r="D50" s="13"/>
      <c r="E50" s="13"/>
      <c r="F50" s="14"/>
      <c r="G50" s="14"/>
      <c r="H50" s="14"/>
      <c r="I50" s="144"/>
    </row>
    <row r="51" spans="1:9" ht="15.6">
      <c r="A51" s="11"/>
      <c r="B51" s="20" t="s">
        <v>432</v>
      </c>
      <c r="C51" s="13"/>
      <c r="D51" s="13"/>
      <c r="E51" s="13"/>
      <c r="F51" s="15" t="s">
        <v>21</v>
      </c>
      <c r="G51" s="14">
        <f>(1*1*1*5)*6</f>
        <v>30</v>
      </c>
      <c r="H51" s="14"/>
      <c r="I51" s="144">
        <f>G51*H51</f>
        <v>0</v>
      </c>
    </row>
    <row r="52" spans="1:9">
      <c r="A52" s="11"/>
      <c r="B52" s="20"/>
      <c r="C52" s="13"/>
      <c r="D52" s="13"/>
      <c r="E52" s="13"/>
      <c r="F52" s="14"/>
      <c r="G52" s="14"/>
      <c r="H52" s="14"/>
      <c r="I52" s="144"/>
    </row>
    <row r="53" spans="1:9">
      <c r="A53" s="11"/>
      <c r="B53" s="22" t="s">
        <v>405</v>
      </c>
      <c r="C53" s="13"/>
      <c r="D53" s="13"/>
      <c r="E53" s="13"/>
      <c r="F53" s="14"/>
      <c r="G53" s="14"/>
      <c r="H53" s="14"/>
      <c r="I53" s="144"/>
    </row>
    <row r="54" spans="1:9">
      <c r="A54" s="11"/>
      <c r="B54" s="22"/>
      <c r="C54" s="13"/>
      <c r="D54" s="13"/>
      <c r="E54" s="13"/>
      <c r="F54" s="14"/>
      <c r="G54" s="14"/>
      <c r="H54" s="14"/>
      <c r="I54" s="144"/>
    </row>
    <row r="55" spans="1:9">
      <c r="A55" s="11" t="s">
        <v>5</v>
      </c>
      <c r="B55" s="20" t="s">
        <v>406</v>
      </c>
      <c r="C55" s="13"/>
      <c r="D55" s="13"/>
      <c r="E55" s="13"/>
      <c r="F55" s="14"/>
      <c r="G55" s="14"/>
      <c r="H55" s="14"/>
      <c r="I55" s="144"/>
    </row>
    <row r="56" spans="1:9">
      <c r="A56" s="11"/>
      <c r="B56" s="20" t="s">
        <v>407</v>
      </c>
      <c r="C56" s="13"/>
      <c r="D56" s="13"/>
      <c r="E56" s="13"/>
      <c r="F56" s="14" t="s">
        <v>29</v>
      </c>
      <c r="G56" s="14">
        <v>1</v>
      </c>
      <c r="H56" s="14"/>
      <c r="I56" s="144">
        <f>G56*H56</f>
        <v>0</v>
      </c>
    </row>
    <row r="57" spans="1:9">
      <c r="A57" s="11"/>
      <c r="B57" s="20"/>
      <c r="C57" s="13"/>
      <c r="D57" s="13"/>
      <c r="E57" s="13"/>
      <c r="F57" s="14"/>
      <c r="G57" s="14"/>
      <c r="H57" s="14"/>
      <c r="I57" s="144"/>
    </row>
    <row r="58" spans="1:9">
      <c r="A58" s="11"/>
      <c r="B58" s="22" t="s">
        <v>34</v>
      </c>
      <c r="C58" s="13"/>
      <c r="D58" s="13"/>
      <c r="E58" s="13"/>
      <c r="F58" s="14"/>
      <c r="G58" s="14"/>
      <c r="H58" s="14"/>
      <c r="I58" s="144"/>
    </row>
    <row r="59" spans="1:9">
      <c r="A59" s="11"/>
      <c r="B59" s="20"/>
      <c r="C59" s="13"/>
      <c r="D59" s="13"/>
      <c r="E59" s="13"/>
      <c r="F59" s="14"/>
      <c r="G59" s="14"/>
      <c r="H59" s="14"/>
      <c r="I59" s="144"/>
    </row>
    <row r="60" spans="1:9">
      <c r="A60" s="11" t="s">
        <v>6</v>
      </c>
      <c r="B60" s="20" t="s">
        <v>35</v>
      </c>
      <c r="C60" s="13"/>
      <c r="D60" s="13"/>
      <c r="E60" s="13"/>
      <c r="F60" s="14"/>
      <c r="G60" s="14"/>
      <c r="H60" s="14"/>
      <c r="I60" s="144"/>
    </row>
    <row r="61" spans="1:9" ht="15.6">
      <c r="A61" s="11"/>
      <c r="B61" s="20" t="s">
        <v>36</v>
      </c>
      <c r="C61" s="13"/>
      <c r="D61" s="13"/>
      <c r="E61" s="13"/>
      <c r="F61" s="15" t="s">
        <v>21</v>
      </c>
      <c r="G61" s="14">
        <f>G51*0.3</f>
        <v>9</v>
      </c>
      <c r="H61" s="14"/>
      <c r="I61" s="144">
        <f>G61*H61</f>
        <v>0</v>
      </c>
    </row>
    <row r="62" spans="1:9">
      <c r="A62" s="11"/>
      <c r="B62" s="20"/>
      <c r="C62" s="13"/>
      <c r="D62" s="13"/>
      <c r="E62" s="13"/>
      <c r="F62" s="14"/>
      <c r="G62" s="14"/>
      <c r="H62" s="14"/>
      <c r="I62" s="144"/>
    </row>
    <row r="63" spans="1:9">
      <c r="A63" s="11" t="s">
        <v>7</v>
      </c>
      <c r="B63" s="20" t="s">
        <v>408</v>
      </c>
      <c r="C63" s="13"/>
      <c r="D63" s="13"/>
      <c r="E63" s="13"/>
      <c r="F63" s="14"/>
      <c r="G63" s="14"/>
      <c r="H63" s="14"/>
      <c r="I63" s="144"/>
    </row>
    <row r="64" spans="1:9">
      <c r="A64" s="11"/>
      <c r="B64" s="20" t="s">
        <v>409</v>
      </c>
      <c r="C64" s="13"/>
      <c r="D64" s="13"/>
      <c r="E64" s="13"/>
      <c r="F64" s="14"/>
      <c r="G64" s="14"/>
      <c r="H64" s="14"/>
      <c r="I64" s="144"/>
    </row>
    <row r="65" spans="1:9" ht="15.6">
      <c r="A65" s="11"/>
      <c r="B65" s="20" t="s">
        <v>410</v>
      </c>
      <c r="C65" s="13"/>
      <c r="D65" s="13"/>
      <c r="E65" s="13"/>
      <c r="F65" s="15" t="s">
        <v>21</v>
      </c>
      <c r="G65" s="14">
        <f>G51-G61</f>
        <v>21</v>
      </c>
      <c r="H65" s="14"/>
      <c r="I65" s="144">
        <f>G65*H65</f>
        <v>0</v>
      </c>
    </row>
    <row r="66" spans="1:9">
      <c r="A66" s="11"/>
      <c r="B66" s="20"/>
      <c r="C66" s="13"/>
      <c r="D66" s="13"/>
      <c r="E66" s="13"/>
      <c r="F66" s="14"/>
      <c r="G66" s="14"/>
      <c r="H66" s="14"/>
      <c r="I66" s="144"/>
    </row>
    <row r="67" spans="1:9">
      <c r="A67" s="11"/>
      <c r="B67" s="22" t="s">
        <v>37</v>
      </c>
      <c r="C67" s="13"/>
      <c r="D67" s="13"/>
      <c r="E67" s="13"/>
      <c r="F67" s="14"/>
      <c r="G67" s="14"/>
      <c r="H67" s="14"/>
      <c r="I67" s="144"/>
    </row>
    <row r="68" spans="1:9">
      <c r="A68" s="11"/>
      <c r="B68" s="23"/>
      <c r="C68" s="13"/>
      <c r="D68" s="13"/>
      <c r="E68" s="13"/>
      <c r="F68" s="14"/>
      <c r="G68" s="14"/>
      <c r="H68" s="14"/>
      <c r="I68" s="144"/>
    </row>
    <row r="69" spans="1:9">
      <c r="A69" s="11" t="s">
        <v>9</v>
      </c>
      <c r="B69" s="20" t="s">
        <v>38</v>
      </c>
      <c r="C69" s="13"/>
      <c r="D69" s="13"/>
      <c r="E69" s="13"/>
      <c r="F69" s="14"/>
      <c r="G69" s="14"/>
      <c r="H69" s="14"/>
      <c r="I69" s="144"/>
    </row>
    <row r="70" spans="1:9" ht="15.6">
      <c r="A70" s="11"/>
      <c r="B70" s="20" t="s">
        <v>39</v>
      </c>
      <c r="C70" s="13"/>
      <c r="D70" s="13"/>
      <c r="E70" s="13"/>
      <c r="F70" s="15" t="s">
        <v>20</v>
      </c>
      <c r="G70" s="14">
        <f>G42*0.3</f>
        <v>1.7999999999999998</v>
      </c>
      <c r="H70" s="14"/>
      <c r="I70" s="144">
        <f>G70*H70</f>
        <v>0</v>
      </c>
    </row>
    <row r="71" spans="1:9">
      <c r="A71" s="11"/>
      <c r="B71" s="20"/>
      <c r="C71" s="13"/>
      <c r="D71" s="13"/>
      <c r="E71" s="13"/>
      <c r="F71" s="14"/>
      <c r="G71" s="14"/>
      <c r="H71" s="14"/>
      <c r="I71" s="144"/>
    </row>
    <row r="72" spans="1:9" ht="15.6">
      <c r="A72" s="11" t="s">
        <v>16</v>
      </c>
      <c r="B72" s="20" t="s">
        <v>411</v>
      </c>
      <c r="C72" s="13"/>
      <c r="D72" s="13"/>
      <c r="E72" s="13"/>
      <c r="F72" s="15" t="s">
        <v>20</v>
      </c>
      <c r="G72" s="14">
        <f>5*4</f>
        <v>20</v>
      </c>
      <c r="H72" s="14"/>
      <c r="I72" s="144">
        <f>G72*H72</f>
        <v>0</v>
      </c>
    </row>
    <row r="73" spans="1:9">
      <c r="A73" s="11"/>
      <c r="B73" s="20" t="s">
        <v>412</v>
      </c>
      <c r="C73" s="13"/>
      <c r="D73" s="13"/>
      <c r="E73" s="13"/>
      <c r="F73" s="14"/>
      <c r="G73" s="14"/>
      <c r="H73" s="14"/>
      <c r="I73" s="144"/>
    </row>
    <row r="74" spans="1:9">
      <c r="A74" s="11"/>
      <c r="B74" s="20"/>
      <c r="C74" s="13"/>
      <c r="D74" s="13"/>
      <c r="E74" s="13"/>
      <c r="F74" s="14"/>
      <c r="G74" s="14"/>
      <c r="H74" s="14"/>
      <c r="I74" s="144"/>
    </row>
    <row r="75" spans="1:9">
      <c r="A75" s="11"/>
      <c r="B75" s="22" t="s">
        <v>42</v>
      </c>
      <c r="C75" s="13"/>
      <c r="D75" s="13"/>
      <c r="E75" s="13"/>
      <c r="F75" s="14"/>
      <c r="G75" s="14"/>
      <c r="H75" s="14"/>
      <c r="I75" s="144"/>
    </row>
    <row r="76" spans="1:9">
      <c r="A76" s="11"/>
      <c r="B76" s="23"/>
      <c r="C76" s="13"/>
      <c r="D76" s="13"/>
      <c r="E76" s="13"/>
      <c r="F76" s="14"/>
      <c r="G76" s="14"/>
      <c r="H76" s="14"/>
      <c r="I76" s="144"/>
    </row>
    <row r="77" spans="1:9">
      <c r="A77" s="11" t="s">
        <v>8</v>
      </c>
      <c r="B77" s="20" t="s">
        <v>43</v>
      </c>
      <c r="C77" s="13"/>
      <c r="D77" s="13"/>
      <c r="E77" s="13"/>
      <c r="F77" s="14"/>
      <c r="G77" s="14"/>
      <c r="H77" s="14"/>
      <c r="I77" s="144"/>
    </row>
    <row r="78" spans="1:9">
      <c r="A78" s="11"/>
      <c r="B78" s="20" t="s">
        <v>44</v>
      </c>
      <c r="C78" s="13"/>
      <c r="D78" s="13"/>
      <c r="E78" s="13"/>
      <c r="F78" s="14"/>
      <c r="G78" s="14"/>
      <c r="H78" s="14"/>
      <c r="I78" s="144"/>
    </row>
    <row r="79" spans="1:9" ht="15.6">
      <c r="A79" s="11"/>
      <c r="B79" s="20" t="s">
        <v>413</v>
      </c>
      <c r="C79" s="13"/>
      <c r="D79" s="13"/>
      <c r="E79" s="13"/>
      <c r="F79" s="15" t="s">
        <v>20</v>
      </c>
      <c r="G79" s="14">
        <f>G72</f>
        <v>20</v>
      </c>
      <c r="H79" s="14"/>
      <c r="I79" s="144">
        <f>G79*H79</f>
        <v>0</v>
      </c>
    </row>
    <row r="80" spans="1:9">
      <c r="A80" s="11"/>
      <c r="B80" s="20"/>
      <c r="C80" s="13"/>
      <c r="D80" s="13"/>
      <c r="E80" s="13"/>
      <c r="F80" s="14"/>
      <c r="G80" s="14"/>
      <c r="H80" s="14"/>
      <c r="I80" s="144"/>
    </row>
    <row r="81" spans="1:9">
      <c r="A81" s="11"/>
      <c r="B81" s="22" t="s">
        <v>45</v>
      </c>
      <c r="C81" s="24"/>
      <c r="D81" s="13"/>
      <c r="E81" s="13"/>
      <c r="F81" s="14"/>
      <c r="G81" s="26"/>
      <c r="H81" s="14"/>
      <c r="I81" s="144"/>
    </row>
    <row r="82" spans="1:9">
      <c r="A82" s="11"/>
      <c r="B82" s="20"/>
      <c r="C82" s="13"/>
      <c r="D82" s="13"/>
      <c r="E82" s="13"/>
      <c r="F82" s="14"/>
      <c r="G82" s="14"/>
      <c r="H82" s="14"/>
      <c r="I82" s="144"/>
    </row>
    <row r="83" spans="1:9">
      <c r="A83" s="11" t="s">
        <v>10</v>
      </c>
      <c r="B83" s="20" t="s">
        <v>46</v>
      </c>
      <c r="C83" s="13"/>
      <c r="D83" s="13"/>
      <c r="E83" s="13"/>
      <c r="F83" s="14"/>
      <c r="G83" s="14"/>
      <c r="H83" s="14"/>
      <c r="I83" s="144"/>
    </row>
    <row r="84" spans="1:9">
      <c r="A84" s="11"/>
      <c r="B84" s="20" t="s">
        <v>47</v>
      </c>
      <c r="C84" s="13"/>
      <c r="D84" s="13"/>
      <c r="E84" s="13"/>
      <c r="F84" s="14"/>
      <c r="G84" s="14"/>
      <c r="H84" s="14"/>
      <c r="I84" s="144"/>
    </row>
    <row r="85" spans="1:9">
      <c r="A85" s="11"/>
      <c r="B85" s="20" t="s">
        <v>48</v>
      </c>
      <c r="C85" s="13"/>
      <c r="D85" s="13"/>
      <c r="E85" s="13"/>
      <c r="F85" s="14"/>
      <c r="G85" s="14"/>
      <c r="H85" s="14"/>
      <c r="I85" s="144"/>
    </row>
    <row r="86" spans="1:9" ht="15.6">
      <c r="A86" s="11"/>
      <c r="B86" s="20" t="s">
        <v>49</v>
      </c>
      <c r="C86" s="13"/>
      <c r="D86" s="13"/>
      <c r="E86" s="13"/>
      <c r="F86" s="15" t="s">
        <v>20</v>
      </c>
      <c r="G86" s="14">
        <f>G79</f>
        <v>20</v>
      </c>
      <c r="H86" s="14"/>
      <c r="I86" s="144">
        <f>G86*H86</f>
        <v>0</v>
      </c>
    </row>
    <row r="87" spans="1:9">
      <c r="A87" s="11"/>
      <c r="B87" s="20"/>
      <c r="C87" s="13"/>
      <c r="D87" s="13"/>
      <c r="E87" s="13"/>
      <c r="F87" s="14"/>
      <c r="G87" s="14"/>
      <c r="H87" s="14"/>
      <c r="I87" s="144"/>
    </row>
    <row r="88" spans="1:9">
      <c r="A88" s="11"/>
      <c r="B88" s="20"/>
      <c r="C88" s="13"/>
      <c r="D88" s="13"/>
      <c r="E88" s="13"/>
      <c r="F88" s="14"/>
      <c r="G88" s="14"/>
      <c r="H88" s="14"/>
      <c r="I88" s="144"/>
    </row>
    <row r="89" spans="1:9">
      <c r="A89" s="11"/>
      <c r="B89" s="20"/>
      <c r="C89" s="13"/>
      <c r="D89" s="13"/>
      <c r="E89" s="13"/>
      <c r="F89" s="14"/>
      <c r="G89" s="14"/>
      <c r="H89" s="14"/>
      <c r="I89" s="144"/>
    </row>
    <row r="90" spans="1:9">
      <c r="A90" s="11"/>
      <c r="B90" s="20"/>
      <c r="C90" s="13"/>
      <c r="D90" s="13"/>
      <c r="E90" s="13"/>
      <c r="F90" s="14"/>
      <c r="G90" s="14"/>
      <c r="H90" s="14"/>
      <c r="I90" s="144"/>
    </row>
    <row r="91" spans="1:9">
      <c r="A91" s="11"/>
      <c r="B91" s="20"/>
      <c r="C91" s="13"/>
      <c r="D91" s="13"/>
      <c r="E91" s="13"/>
      <c r="F91" s="14"/>
      <c r="G91" s="14"/>
      <c r="H91" s="14"/>
      <c r="I91" s="144"/>
    </row>
    <row r="92" spans="1:9">
      <c r="A92" s="11"/>
      <c r="B92" s="20"/>
      <c r="C92" s="13"/>
      <c r="D92" s="13"/>
      <c r="E92" s="13"/>
      <c r="F92" s="14"/>
      <c r="G92" s="14"/>
      <c r="H92" s="25"/>
      <c r="I92" s="144"/>
    </row>
    <row r="93" spans="1:9">
      <c r="A93" s="11"/>
      <c r="B93" s="20"/>
      <c r="C93" s="13"/>
      <c r="D93" s="13"/>
      <c r="E93" s="13"/>
      <c r="F93" s="14"/>
      <c r="G93" s="14"/>
      <c r="H93" s="25"/>
      <c r="I93" s="144"/>
    </row>
    <row r="94" spans="1:9">
      <c r="A94" s="11"/>
      <c r="B94" s="20"/>
      <c r="C94" s="13"/>
      <c r="D94" s="13"/>
      <c r="E94" s="13"/>
      <c r="F94" s="14"/>
      <c r="G94" s="14"/>
      <c r="H94" s="25"/>
      <c r="I94" s="144"/>
    </row>
    <row r="95" spans="1:9">
      <c r="A95" s="11"/>
      <c r="B95" s="20"/>
      <c r="C95" s="13"/>
      <c r="D95" s="13"/>
      <c r="E95" s="13"/>
      <c r="F95" s="14"/>
      <c r="G95" s="14"/>
      <c r="H95" s="25"/>
      <c r="I95" s="144"/>
    </row>
    <row r="96" spans="1:9">
      <c r="A96" s="11"/>
      <c r="B96" s="20"/>
      <c r="C96" s="13"/>
      <c r="D96" s="13"/>
      <c r="E96" s="13"/>
      <c r="F96" s="14"/>
      <c r="G96" s="14"/>
      <c r="H96" s="14"/>
      <c r="I96" s="146"/>
    </row>
    <row r="97" spans="1:9">
      <c r="A97" s="11"/>
      <c r="B97" s="18" t="s">
        <v>400</v>
      </c>
      <c r="C97" s="19"/>
      <c r="D97" s="13"/>
      <c r="E97" s="13"/>
      <c r="F97" s="26" t="s">
        <v>401</v>
      </c>
      <c r="G97" s="14"/>
      <c r="H97" s="14"/>
      <c r="I97" s="145">
        <f>SUM(I42:I96)</f>
        <v>0</v>
      </c>
    </row>
    <row r="98" spans="1:9">
      <c r="A98" s="11"/>
      <c r="B98" s="18"/>
      <c r="C98" s="24"/>
      <c r="D98" s="24"/>
      <c r="E98" s="24"/>
      <c r="F98" s="26"/>
      <c r="G98" s="14"/>
      <c r="H98" s="14"/>
      <c r="I98" s="147"/>
    </row>
    <row r="99" spans="1:9">
      <c r="A99" s="30"/>
      <c r="B99" s="46"/>
      <c r="C99" s="32"/>
      <c r="D99" s="32"/>
      <c r="E99" s="32"/>
      <c r="F99" s="33"/>
      <c r="G99" s="33"/>
      <c r="H99" s="33"/>
      <c r="I99" s="148"/>
    </row>
    <row r="100" spans="1:9">
      <c r="A100" s="11"/>
      <c r="B100" s="20"/>
      <c r="C100" s="13"/>
      <c r="D100" s="13"/>
      <c r="E100" s="13"/>
      <c r="F100" s="14"/>
      <c r="G100" s="14"/>
      <c r="H100" s="25"/>
      <c r="I100" s="144"/>
    </row>
    <row r="101" spans="1:9">
      <c r="A101" s="11"/>
      <c r="B101" s="20"/>
      <c r="C101" s="13"/>
      <c r="D101" s="13"/>
      <c r="E101" s="13"/>
      <c r="F101" s="14"/>
      <c r="G101" s="14"/>
      <c r="H101" s="25"/>
      <c r="I101" s="144"/>
    </row>
    <row r="102" spans="1:9">
      <c r="A102" s="11"/>
      <c r="B102" s="12" t="str">
        <f>B4</f>
        <v>PROPOSED MINI WATER SYSTEM REHABILITATION</v>
      </c>
      <c r="C102" s="13"/>
      <c r="D102" s="13"/>
      <c r="E102" s="13"/>
      <c r="F102" s="14"/>
      <c r="G102" s="14"/>
      <c r="H102" s="25"/>
      <c r="I102" s="144"/>
    </row>
    <row r="103" spans="1:9">
      <c r="A103" s="11"/>
      <c r="B103" s="12" t="str">
        <f>B5</f>
        <v>CAANOOLE VILLAGE  AFGOYE DISTRICT</v>
      </c>
      <c r="C103" s="13"/>
      <c r="D103" s="13"/>
      <c r="E103" s="13"/>
      <c r="F103" s="14"/>
      <c r="G103" s="14"/>
      <c r="H103" s="25"/>
      <c r="I103" s="144"/>
    </row>
    <row r="104" spans="1:9">
      <c r="A104" s="11"/>
      <c r="B104" s="12"/>
      <c r="C104" s="13"/>
      <c r="D104" s="13"/>
      <c r="E104" s="13"/>
      <c r="F104" s="14"/>
      <c r="G104" s="14"/>
      <c r="H104" s="25"/>
      <c r="I104" s="144"/>
    </row>
    <row r="105" spans="1:9">
      <c r="A105" s="11"/>
      <c r="B105" s="12"/>
      <c r="C105" s="13"/>
      <c r="D105" s="13"/>
      <c r="E105" s="13"/>
      <c r="F105" s="14"/>
      <c r="G105" s="14"/>
      <c r="H105" s="25"/>
      <c r="I105" s="144"/>
    </row>
    <row r="106" spans="1:9">
      <c r="A106" s="11"/>
      <c r="B106" s="12" t="str">
        <f>B7</f>
        <v>SECTION 2: ELEVATED WATER TANK</v>
      </c>
      <c r="C106" s="13"/>
      <c r="D106" s="13"/>
      <c r="E106" s="13"/>
      <c r="F106" s="14"/>
      <c r="G106" s="14"/>
      <c r="H106" s="25"/>
      <c r="I106" s="144"/>
    </row>
    <row r="107" spans="1:9">
      <c r="A107" s="11"/>
      <c r="B107" s="18"/>
      <c r="C107" s="13"/>
      <c r="D107" s="13"/>
      <c r="E107" s="13"/>
      <c r="F107" s="14"/>
      <c r="G107" s="14"/>
      <c r="H107" s="25"/>
      <c r="I107" s="144"/>
    </row>
    <row r="108" spans="1:9">
      <c r="A108" s="11"/>
      <c r="B108" s="12" t="s">
        <v>414</v>
      </c>
      <c r="C108" s="13"/>
      <c r="D108" s="13"/>
      <c r="E108" s="13"/>
      <c r="F108" s="14"/>
      <c r="G108" s="14"/>
      <c r="H108" s="25"/>
      <c r="I108" s="144"/>
    </row>
    <row r="109" spans="1:9">
      <c r="A109" s="11"/>
      <c r="B109" s="12"/>
      <c r="C109" s="13"/>
      <c r="D109" s="13"/>
      <c r="E109" s="13"/>
      <c r="F109" s="14"/>
      <c r="G109" s="14"/>
      <c r="H109" s="25"/>
      <c r="I109" s="144"/>
    </row>
    <row r="110" spans="1:9">
      <c r="A110" s="11"/>
      <c r="B110" s="12"/>
      <c r="C110" s="13"/>
      <c r="D110" s="13"/>
      <c r="E110" s="13"/>
      <c r="F110" s="14"/>
      <c r="G110" s="14"/>
      <c r="H110" s="25"/>
      <c r="I110" s="144"/>
    </row>
    <row r="111" spans="1:9">
      <c r="A111" s="11"/>
      <c r="B111" s="22" t="s">
        <v>50</v>
      </c>
      <c r="C111" s="13"/>
      <c r="D111" s="13"/>
      <c r="E111" s="13"/>
      <c r="F111" s="14"/>
      <c r="G111" s="14"/>
      <c r="H111" s="14"/>
      <c r="I111" s="144"/>
    </row>
    <row r="112" spans="1:9">
      <c r="A112" s="11"/>
      <c r="B112" s="20"/>
      <c r="C112" s="13"/>
      <c r="D112" s="13"/>
      <c r="E112" s="13"/>
      <c r="F112" s="14"/>
      <c r="G112" s="14"/>
      <c r="H112" s="14"/>
      <c r="I112" s="144"/>
    </row>
    <row r="113" spans="1:9" ht="15.6">
      <c r="A113" s="11" t="s">
        <v>15</v>
      </c>
      <c r="B113" s="20" t="s">
        <v>464</v>
      </c>
      <c r="C113" s="13"/>
      <c r="D113" s="13"/>
      <c r="E113" s="13"/>
      <c r="F113" s="15" t="s">
        <v>21</v>
      </c>
      <c r="G113" s="14">
        <f>G86*0.1</f>
        <v>2</v>
      </c>
      <c r="H113" s="14"/>
      <c r="I113" s="144">
        <f>G113*H113</f>
        <v>0</v>
      </c>
    </row>
    <row r="114" spans="1:9">
      <c r="A114" s="11"/>
      <c r="B114" s="20"/>
      <c r="C114" s="13"/>
      <c r="D114" s="13"/>
      <c r="E114" s="13"/>
      <c r="F114" s="15"/>
      <c r="G114" s="14"/>
      <c r="H114" s="25"/>
      <c r="I114" s="144"/>
    </row>
    <row r="115" spans="1:9" ht="15.6">
      <c r="A115" s="11"/>
      <c r="B115" s="20" t="s">
        <v>461</v>
      </c>
      <c r="C115" s="13"/>
      <c r="D115" s="13"/>
      <c r="E115" s="13"/>
      <c r="F115" s="15" t="s">
        <v>21</v>
      </c>
      <c r="G115" s="14">
        <f>(1*1*0.1)*6</f>
        <v>0.60000000000000009</v>
      </c>
      <c r="H115" s="14"/>
      <c r="I115" s="144">
        <f>G115*H115</f>
        <v>0</v>
      </c>
    </row>
    <row r="116" spans="1:9">
      <c r="A116" s="11"/>
      <c r="B116" s="12"/>
      <c r="C116" s="13"/>
      <c r="D116" s="13"/>
      <c r="E116" s="13"/>
      <c r="F116" s="14"/>
      <c r="G116" s="14"/>
      <c r="H116" s="25"/>
      <c r="I116" s="144"/>
    </row>
    <row r="117" spans="1:9">
      <c r="A117" s="11"/>
      <c r="B117" s="22" t="s">
        <v>462</v>
      </c>
      <c r="C117" s="13"/>
      <c r="D117" s="13"/>
      <c r="E117" s="13"/>
      <c r="F117" s="14"/>
      <c r="G117" s="14"/>
      <c r="H117" s="14"/>
      <c r="I117" s="144"/>
    </row>
    <row r="118" spans="1:9">
      <c r="A118" s="11"/>
      <c r="B118" s="22" t="s">
        <v>463</v>
      </c>
      <c r="C118" s="13"/>
      <c r="D118" s="13"/>
      <c r="E118" s="13"/>
      <c r="F118" s="14"/>
      <c r="G118" s="14"/>
      <c r="H118" s="14"/>
      <c r="I118" s="144"/>
    </row>
    <row r="119" spans="1:9">
      <c r="A119" s="11"/>
      <c r="B119" s="22"/>
      <c r="C119" s="13"/>
      <c r="D119" s="13"/>
      <c r="E119" s="13"/>
      <c r="F119" s="14"/>
      <c r="G119" s="14"/>
      <c r="H119" s="14"/>
      <c r="I119" s="144"/>
    </row>
    <row r="120" spans="1:9">
      <c r="A120" s="11"/>
      <c r="B120" s="22" t="s">
        <v>640</v>
      </c>
      <c r="C120" s="13"/>
      <c r="D120" s="13"/>
      <c r="E120" s="13"/>
      <c r="F120" s="14"/>
      <c r="G120" s="14"/>
      <c r="H120" s="14"/>
      <c r="I120" s="144"/>
    </row>
    <row r="121" spans="1:9">
      <c r="A121" s="11"/>
      <c r="B121" s="20"/>
      <c r="C121" s="13"/>
      <c r="D121" s="13"/>
      <c r="E121" s="13"/>
      <c r="F121" s="14"/>
      <c r="G121" s="14"/>
      <c r="H121" s="14"/>
      <c r="I121" s="144"/>
    </row>
    <row r="122" spans="1:9" ht="15.6">
      <c r="A122" s="11" t="s">
        <v>15</v>
      </c>
      <c r="B122" s="20" t="s">
        <v>641</v>
      </c>
      <c r="C122" s="13"/>
      <c r="D122" s="13"/>
      <c r="E122" s="13"/>
      <c r="F122" s="15" t="s">
        <v>21</v>
      </c>
      <c r="G122" s="14">
        <f>21*0.6*0.45</f>
        <v>5.67</v>
      </c>
      <c r="H122" s="14"/>
      <c r="I122" s="144">
        <f>G122*H122</f>
        <v>0</v>
      </c>
    </row>
    <row r="123" spans="1:9">
      <c r="A123" s="11"/>
      <c r="B123" s="20"/>
      <c r="C123" s="13"/>
      <c r="D123" s="13"/>
      <c r="E123" s="13"/>
      <c r="F123" s="14"/>
      <c r="G123" s="14"/>
      <c r="H123" s="14"/>
      <c r="I123" s="144"/>
    </row>
    <row r="124" spans="1:9" ht="15.6">
      <c r="A124" s="11" t="s">
        <v>3</v>
      </c>
      <c r="B124" s="20" t="s">
        <v>642</v>
      </c>
      <c r="C124" s="13"/>
      <c r="D124" s="13"/>
      <c r="E124" s="13"/>
      <c r="F124" s="15" t="s">
        <v>21</v>
      </c>
      <c r="G124" s="14">
        <f>G122</f>
        <v>5.67</v>
      </c>
      <c r="H124" s="14"/>
      <c r="I124" s="144">
        <f>G124*H124</f>
        <v>0</v>
      </c>
    </row>
    <row r="125" spans="1:9">
      <c r="A125" s="11"/>
      <c r="B125" s="20"/>
      <c r="C125" s="13"/>
      <c r="D125" s="13"/>
      <c r="E125" s="13"/>
      <c r="F125" s="14"/>
      <c r="G125" s="14"/>
      <c r="H125" s="14"/>
      <c r="I125" s="144"/>
    </row>
    <row r="126" spans="1:9" ht="15.6">
      <c r="A126" s="11" t="s">
        <v>5</v>
      </c>
      <c r="B126" s="20" t="s">
        <v>643</v>
      </c>
      <c r="C126" s="13"/>
      <c r="D126" s="13"/>
      <c r="E126" s="13"/>
      <c r="F126" s="15" t="s">
        <v>21</v>
      </c>
      <c r="G126" s="14">
        <f>G122</f>
        <v>5.67</v>
      </c>
      <c r="H126" s="14"/>
      <c r="I126" s="144">
        <f>G126*H126</f>
        <v>0</v>
      </c>
    </row>
    <row r="127" spans="1:9">
      <c r="A127" s="11"/>
      <c r="B127" s="20"/>
      <c r="C127" s="13"/>
      <c r="D127" s="13"/>
      <c r="E127" s="13"/>
      <c r="F127" s="14"/>
      <c r="G127" s="14"/>
      <c r="H127" s="14"/>
      <c r="I127" s="144"/>
    </row>
    <row r="128" spans="1:9">
      <c r="A128" s="11"/>
      <c r="B128" s="20"/>
      <c r="C128" s="13"/>
      <c r="D128" s="13"/>
      <c r="E128" s="13"/>
      <c r="F128" s="14"/>
      <c r="G128" s="14"/>
      <c r="H128" s="14"/>
      <c r="I128" s="144"/>
    </row>
    <row r="129" spans="1:9">
      <c r="A129" s="11"/>
      <c r="B129" s="22" t="s">
        <v>644</v>
      </c>
      <c r="C129" s="13"/>
      <c r="D129" s="13"/>
      <c r="E129" s="13"/>
      <c r="F129" s="14"/>
      <c r="G129" s="14"/>
      <c r="H129" s="14"/>
      <c r="I129" s="144"/>
    </row>
    <row r="130" spans="1:9">
      <c r="A130" s="11"/>
      <c r="B130" s="20"/>
      <c r="C130" s="13"/>
      <c r="D130" s="13"/>
      <c r="E130" s="13"/>
      <c r="F130" s="14"/>
      <c r="G130" s="14"/>
      <c r="H130" s="14"/>
      <c r="I130" s="144"/>
    </row>
    <row r="131" spans="1:9" ht="15.6">
      <c r="A131" s="11" t="s">
        <v>15</v>
      </c>
      <c r="B131" s="20" t="s">
        <v>645</v>
      </c>
      <c r="C131" s="13"/>
      <c r="D131" s="13"/>
      <c r="E131" s="13"/>
      <c r="F131" s="15" t="s">
        <v>21</v>
      </c>
      <c r="G131" s="14">
        <f>(1*1*0.6)*6</f>
        <v>3.5999999999999996</v>
      </c>
      <c r="H131" s="14"/>
      <c r="I131" s="144">
        <f>G131*H131</f>
        <v>0</v>
      </c>
    </row>
    <row r="132" spans="1:9">
      <c r="A132" s="11"/>
      <c r="B132" s="20"/>
      <c r="C132" s="13"/>
      <c r="D132" s="13"/>
      <c r="E132" s="13"/>
      <c r="F132" s="14"/>
      <c r="G132" s="14"/>
      <c r="H132" s="14"/>
      <c r="I132" s="144"/>
    </row>
    <row r="133" spans="1:9" ht="15.6">
      <c r="A133" s="11" t="s">
        <v>3</v>
      </c>
      <c r="B133" s="20" t="s">
        <v>646</v>
      </c>
      <c r="C133" s="13"/>
      <c r="D133" s="13"/>
      <c r="E133" s="13"/>
      <c r="F133" s="15" t="s">
        <v>21</v>
      </c>
      <c r="G133" s="14">
        <f>(0.6*0.6*1)*6</f>
        <v>2.16</v>
      </c>
      <c r="H133" s="14"/>
      <c r="I133" s="144">
        <f>G133*H133</f>
        <v>0</v>
      </c>
    </row>
    <row r="134" spans="1:9">
      <c r="A134" s="11"/>
      <c r="B134" s="20"/>
      <c r="C134" s="13"/>
      <c r="D134" s="13"/>
      <c r="E134" s="13"/>
      <c r="F134" s="14"/>
      <c r="G134" s="14"/>
      <c r="H134" s="14"/>
      <c r="I134" s="144"/>
    </row>
    <row r="135" spans="1:9" ht="15.6">
      <c r="A135" s="11" t="s">
        <v>5</v>
      </c>
      <c r="B135" s="20" t="s">
        <v>647</v>
      </c>
      <c r="C135" s="13"/>
      <c r="D135" s="13"/>
      <c r="E135" s="13"/>
      <c r="F135" s="15" t="s">
        <v>21</v>
      </c>
      <c r="G135" s="14">
        <f>(0.6*0.6*6)*6</f>
        <v>12.96</v>
      </c>
      <c r="H135" s="14"/>
      <c r="I135" s="144">
        <f>G135*H135</f>
        <v>0</v>
      </c>
    </row>
    <row r="136" spans="1:9">
      <c r="A136" s="11"/>
      <c r="B136" s="20"/>
      <c r="C136" s="13"/>
      <c r="D136" s="13"/>
      <c r="E136" s="13"/>
      <c r="F136" s="14"/>
      <c r="G136" s="14"/>
      <c r="H136" s="14"/>
      <c r="I136" s="144"/>
    </row>
    <row r="137" spans="1:9">
      <c r="A137" s="11"/>
      <c r="B137" s="20"/>
      <c r="C137" s="13"/>
      <c r="D137" s="13"/>
      <c r="E137" s="13"/>
      <c r="F137" s="14"/>
      <c r="G137" s="14"/>
      <c r="H137" s="14"/>
      <c r="I137" s="144"/>
    </row>
    <row r="138" spans="1:9">
      <c r="A138" s="11"/>
      <c r="B138" s="20"/>
      <c r="C138" s="13"/>
      <c r="D138" s="13"/>
      <c r="E138" s="13"/>
      <c r="F138" s="14"/>
      <c r="G138" s="14"/>
      <c r="H138" s="14"/>
      <c r="I138" s="144"/>
    </row>
    <row r="139" spans="1:9">
      <c r="A139" s="11"/>
      <c r="B139" s="22" t="s">
        <v>415</v>
      </c>
      <c r="C139" s="13"/>
      <c r="D139" s="13"/>
      <c r="E139" s="13"/>
      <c r="F139" s="14"/>
      <c r="G139" s="14"/>
      <c r="H139" s="14"/>
      <c r="I139" s="144"/>
    </row>
    <row r="140" spans="1:9">
      <c r="A140" s="11"/>
      <c r="B140" s="20"/>
      <c r="C140" s="13"/>
      <c r="D140" s="13"/>
      <c r="E140" s="13"/>
      <c r="F140" s="14"/>
      <c r="G140" s="14"/>
      <c r="H140" s="14"/>
      <c r="I140" s="144"/>
    </row>
    <row r="141" spans="1:9">
      <c r="A141" s="11" t="s">
        <v>15</v>
      </c>
      <c r="B141" s="20" t="s">
        <v>416</v>
      </c>
      <c r="C141" s="13"/>
      <c r="D141" s="13"/>
      <c r="E141" s="13"/>
      <c r="F141" s="14"/>
      <c r="G141" s="14"/>
      <c r="H141" s="14"/>
      <c r="I141" s="144"/>
    </row>
    <row r="142" spans="1:9" ht="15.6">
      <c r="A142" s="11"/>
      <c r="B142" s="20" t="s">
        <v>51</v>
      </c>
      <c r="C142" s="13"/>
      <c r="D142" s="13"/>
      <c r="E142" s="13"/>
      <c r="F142" s="15" t="s">
        <v>21</v>
      </c>
      <c r="G142" s="14">
        <f>4*5*0.2</f>
        <v>4</v>
      </c>
      <c r="H142" s="14"/>
      <c r="I142" s="144">
        <f>G142*H142</f>
        <v>0</v>
      </c>
    </row>
    <row r="143" spans="1:9">
      <c r="A143" s="11"/>
      <c r="B143" s="20"/>
      <c r="C143" s="13"/>
      <c r="D143" s="13"/>
      <c r="E143" s="13"/>
      <c r="F143" s="14"/>
      <c r="G143" s="14"/>
      <c r="H143" s="25"/>
      <c r="I143" s="144"/>
    </row>
    <row r="144" spans="1:9">
      <c r="A144" s="11"/>
      <c r="B144" s="22" t="s">
        <v>434</v>
      </c>
      <c r="C144" s="13"/>
      <c r="D144" s="13"/>
      <c r="E144" s="13"/>
      <c r="F144" s="14"/>
      <c r="G144" s="14"/>
      <c r="H144" s="25"/>
      <c r="I144" s="144"/>
    </row>
    <row r="145" spans="1:9">
      <c r="A145" s="11"/>
      <c r="B145" s="20"/>
      <c r="C145" s="13"/>
      <c r="D145" s="13"/>
      <c r="E145" s="13"/>
      <c r="F145" s="14"/>
      <c r="G145" s="14"/>
      <c r="H145" s="25"/>
      <c r="I145" s="144"/>
    </row>
    <row r="146" spans="1:9" ht="15.6">
      <c r="A146" s="11" t="s">
        <v>3</v>
      </c>
      <c r="B146" s="20" t="s">
        <v>435</v>
      </c>
      <c r="C146" s="13"/>
      <c r="D146" s="13"/>
      <c r="E146" s="13"/>
      <c r="F146" s="15" t="s">
        <v>21</v>
      </c>
      <c r="G146" s="14">
        <f>G142</f>
        <v>4</v>
      </c>
      <c r="H146" s="14"/>
      <c r="I146" s="144">
        <f>G146*H146</f>
        <v>0</v>
      </c>
    </row>
    <row r="147" spans="1:9">
      <c r="A147" s="11"/>
      <c r="B147" s="20"/>
      <c r="C147" s="13"/>
      <c r="D147" s="13"/>
      <c r="E147" s="13"/>
      <c r="F147" s="14"/>
      <c r="G147" s="14"/>
      <c r="H147" s="25"/>
      <c r="I147" s="144"/>
    </row>
    <row r="148" spans="1:9" ht="15.6">
      <c r="A148" s="11" t="s">
        <v>5</v>
      </c>
      <c r="B148" s="20" t="s">
        <v>465</v>
      </c>
      <c r="C148" s="13"/>
      <c r="D148" s="13"/>
      <c r="E148" s="13"/>
      <c r="F148" s="15" t="s">
        <v>21</v>
      </c>
      <c r="G148" s="14">
        <f>G142</f>
        <v>4</v>
      </c>
      <c r="H148" s="14"/>
      <c r="I148" s="144">
        <f>G148*H148</f>
        <v>0</v>
      </c>
    </row>
    <row r="149" spans="1:9">
      <c r="A149" s="11"/>
      <c r="B149" s="20"/>
      <c r="C149" s="13"/>
      <c r="D149" s="13"/>
      <c r="E149" s="13"/>
      <c r="F149" s="14"/>
      <c r="G149" s="14"/>
      <c r="H149" s="25"/>
      <c r="I149" s="144"/>
    </row>
    <row r="150" spans="1:9">
      <c r="A150" s="11"/>
      <c r="B150" s="20"/>
      <c r="C150" s="13"/>
      <c r="D150" s="13"/>
      <c r="E150" s="13"/>
      <c r="F150" s="14"/>
      <c r="G150" s="14"/>
      <c r="H150" s="25"/>
      <c r="I150" s="144"/>
    </row>
    <row r="151" spans="1:9">
      <c r="A151" s="11"/>
      <c r="B151" s="20"/>
      <c r="C151" s="13"/>
      <c r="D151" s="13"/>
      <c r="E151" s="13"/>
      <c r="F151" s="14"/>
      <c r="G151" s="14"/>
      <c r="H151" s="25"/>
      <c r="I151" s="144"/>
    </row>
    <row r="152" spans="1:9">
      <c r="A152" s="11"/>
      <c r="B152" s="22" t="s">
        <v>648</v>
      </c>
      <c r="C152" s="13"/>
      <c r="D152" s="13"/>
      <c r="E152" s="13"/>
      <c r="F152" s="14"/>
      <c r="G152" s="14"/>
      <c r="H152" s="14"/>
      <c r="I152" s="144"/>
    </row>
    <row r="153" spans="1:9">
      <c r="A153" s="11"/>
      <c r="B153" s="20"/>
      <c r="C153" s="13"/>
      <c r="D153" s="13"/>
      <c r="E153" s="13"/>
      <c r="F153" s="14"/>
      <c r="G153" s="14"/>
      <c r="H153" s="14"/>
      <c r="I153" s="144"/>
    </row>
    <row r="154" spans="1:9">
      <c r="A154" s="11"/>
      <c r="B154" s="22" t="s">
        <v>649</v>
      </c>
      <c r="C154" s="13"/>
      <c r="D154" s="13"/>
      <c r="E154" s="13"/>
      <c r="F154" s="14"/>
      <c r="G154" s="14"/>
      <c r="H154" s="14"/>
      <c r="I154" s="144"/>
    </row>
    <row r="155" spans="1:9">
      <c r="A155" s="11"/>
      <c r="B155" s="22" t="s">
        <v>650</v>
      </c>
      <c r="C155" s="13"/>
      <c r="D155" s="13"/>
      <c r="E155" s="13"/>
      <c r="F155" s="14"/>
      <c r="G155" s="14"/>
      <c r="H155" s="14"/>
      <c r="I155" s="144"/>
    </row>
    <row r="156" spans="1:9">
      <c r="A156" s="11"/>
      <c r="B156" s="22"/>
      <c r="C156" s="13"/>
      <c r="D156" s="13"/>
      <c r="E156" s="13"/>
      <c r="F156" s="14"/>
      <c r="G156" s="14"/>
      <c r="H156" s="14"/>
      <c r="I156" s="144"/>
    </row>
    <row r="157" spans="1:9">
      <c r="A157" s="11"/>
      <c r="B157" s="22"/>
      <c r="C157" s="13"/>
      <c r="D157" s="13"/>
      <c r="E157" s="13"/>
      <c r="F157" s="14"/>
      <c r="G157" s="14"/>
      <c r="H157" s="14"/>
      <c r="I157" s="144"/>
    </row>
    <row r="158" spans="1:9">
      <c r="A158" s="11"/>
      <c r="B158" s="22" t="s">
        <v>640</v>
      </c>
      <c r="C158" s="13"/>
      <c r="D158" s="13"/>
      <c r="E158" s="13"/>
      <c r="F158" s="14"/>
      <c r="G158" s="14"/>
      <c r="H158" s="14"/>
      <c r="I158" s="144"/>
    </row>
    <row r="159" spans="1:9">
      <c r="A159" s="11"/>
      <c r="B159" s="23"/>
      <c r="C159" s="13"/>
      <c r="D159" s="13"/>
      <c r="E159" s="13"/>
      <c r="F159" s="14"/>
      <c r="G159" s="14"/>
      <c r="H159" s="14"/>
      <c r="I159" s="144"/>
    </row>
    <row r="160" spans="1:9">
      <c r="A160" s="11"/>
      <c r="B160" s="20" t="s">
        <v>651</v>
      </c>
      <c r="C160" s="13"/>
      <c r="D160" s="13"/>
      <c r="E160" s="13"/>
      <c r="F160" s="14"/>
      <c r="G160" s="14"/>
      <c r="H160" s="14"/>
      <c r="I160" s="144"/>
    </row>
    <row r="161" spans="1:9">
      <c r="A161" s="11"/>
      <c r="B161" s="23"/>
      <c r="C161" s="13"/>
      <c r="D161" s="13"/>
      <c r="E161" s="13"/>
      <c r="F161" s="14"/>
      <c r="G161" s="14"/>
      <c r="H161" s="14"/>
      <c r="I161" s="144"/>
    </row>
    <row r="162" spans="1:9">
      <c r="A162" s="11" t="s">
        <v>15</v>
      </c>
      <c r="B162" s="20" t="s">
        <v>652</v>
      </c>
      <c r="C162" s="13"/>
      <c r="D162" s="13"/>
      <c r="E162" s="13"/>
      <c r="F162" s="14"/>
      <c r="G162" s="14"/>
      <c r="H162" s="14"/>
      <c r="I162" s="144"/>
    </row>
    <row r="163" spans="1:9">
      <c r="A163" s="11"/>
      <c r="B163" s="20" t="s">
        <v>653</v>
      </c>
      <c r="C163" s="13"/>
      <c r="D163" s="13"/>
      <c r="E163" s="13"/>
      <c r="F163" s="14" t="s">
        <v>654</v>
      </c>
      <c r="G163" s="14">
        <f>23.4*6*0.888</f>
        <v>124.67519999999998</v>
      </c>
      <c r="H163" s="14"/>
      <c r="I163" s="144">
        <f>G163*H163</f>
        <v>0</v>
      </c>
    </row>
    <row r="164" spans="1:9">
      <c r="A164" s="11"/>
      <c r="B164" s="23"/>
      <c r="C164" s="13"/>
      <c r="D164" s="13"/>
      <c r="E164" s="13"/>
      <c r="F164" s="14"/>
      <c r="G164" s="14"/>
      <c r="H164" s="14"/>
      <c r="I164" s="144"/>
    </row>
    <row r="165" spans="1:9">
      <c r="A165" s="11" t="s">
        <v>3</v>
      </c>
      <c r="B165" s="20" t="s">
        <v>655</v>
      </c>
      <c r="C165" s="13"/>
      <c r="D165" s="13"/>
      <c r="E165" s="13"/>
      <c r="F165" s="14"/>
      <c r="G165" s="14"/>
      <c r="H165" s="14"/>
      <c r="I165" s="144"/>
    </row>
    <row r="166" spans="1:9">
      <c r="A166" s="11"/>
      <c r="B166" s="20" t="s">
        <v>656</v>
      </c>
      <c r="C166" s="13"/>
      <c r="D166" s="13"/>
      <c r="E166" s="13"/>
      <c r="F166" s="14" t="s">
        <v>654</v>
      </c>
      <c r="G166" s="14">
        <f>23.4/0.25*1.1*0.395</f>
        <v>40.669200000000004</v>
      </c>
      <c r="H166" s="14"/>
      <c r="I166" s="144">
        <f>G166*H166</f>
        <v>0</v>
      </c>
    </row>
    <row r="167" spans="1:9">
      <c r="A167" s="11"/>
      <c r="B167" s="20"/>
      <c r="C167" s="13"/>
      <c r="D167" s="13"/>
      <c r="E167" s="13"/>
      <c r="F167" s="14"/>
      <c r="G167" s="14"/>
      <c r="H167" s="14"/>
      <c r="I167" s="144"/>
    </row>
    <row r="168" spans="1:9">
      <c r="A168" s="11"/>
      <c r="B168" s="20" t="s">
        <v>657</v>
      </c>
      <c r="C168" s="13"/>
      <c r="D168" s="13"/>
      <c r="E168" s="13"/>
      <c r="F168" s="14"/>
      <c r="G168" s="14"/>
      <c r="H168" s="14"/>
      <c r="I168" s="144"/>
    </row>
    <row r="169" spans="1:9">
      <c r="A169" s="11"/>
      <c r="B169" s="23"/>
      <c r="C169" s="13"/>
      <c r="D169" s="13"/>
      <c r="E169" s="13"/>
      <c r="F169" s="14"/>
      <c r="G169" s="14"/>
      <c r="H169" s="14"/>
      <c r="I169" s="144"/>
    </row>
    <row r="170" spans="1:9">
      <c r="A170" s="11" t="s">
        <v>5</v>
      </c>
      <c r="B170" s="20" t="s">
        <v>658</v>
      </c>
      <c r="C170" s="13"/>
      <c r="D170" s="13"/>
      <c r="E170" s="13"/>
      <c r="F170" s="14" t="s">
        <v>654</v>
      </c>
      <c r="G170" s="14">
        <f>G163</f>
        <v>124.67519999999998</v>
      </c>
      <c r="H170" s="14"/>
      <c r="I170" s="144">
        <f>G170*H170</f>
        <v>0</v>
      </c>
    </row>
    <row r="171" spans="1:9">
      <c r="A171" s="11"/>
      <c r="B171" s="23"/>
      <c r="C171" s="13"/>
      <c r="D171" s="13"/>
      <c r="E171" s="13"/>
      <c r="F171" s="14"/>
      <c r="G171" s="14"/>
      <c r="H171" s="14"/>
      <c r="I171" s="144"/>
    </row>
    <row r="172" spans="1:9">
      <c r="A172" s="11" t="s">
        <v>6</v>
      </c>
      <c r="B172" s="20" t="s">
        <v>659</v>
      </c>
      <c r="C172" s="13"/>
      <c r="D172" s="13"/>
      <c r="E172" s="13"/>
      <c r="F172" s="14" t="s">
        <v>654</v>
      </c>
      <c r="G172" s="14">
        <f>G166</f>
        <v>40.669200000000004</v>
      </c>
      <c r="H172" s="14"/>
      <c r="I172" s="144">
        <f>G172*H172</f>
        <v>0</v>
      </c>
    </row>
    <row r="173" spans="1:9">
      <c r="A173" s="11"/>
      <c r="B173" s="20"/>
      <c r="C173" s="13"/>
      <c r="D173" s="13"/>
      <c r="E173" s="13"/>
      <c r="F173" s="14"/>
      <c r="G173" s="14"/>
      <c r="H173" s="14"/>
      <c r="I173" s="144"/>
    </row>
    <row r="174" spans="1:9">
      <c r="A174" s="11"/>
      <c r="B174" s="20"/>
      <c r="C174" s="13"/>
      <c r="D174" s="13"/>
      <c r="E174" s="13"/>
      <c r="F174" s="14"/>
      <c r="G174" s="14"/>
      <c r="H174" s="14"/>
      <c r="I174" s="144"/>
    </row>
    <row r="175" spans="1:9">
      <c r="A175" s="11"/>
      <c r="B175" s="20" t="s">
        <v>660</v>
      </c>
      <c r="C175" s="13"/>
      <c r="D175" s="13"/>
      <c r="E175" s="13"/>
      <c r="F175" s="14"/>
      <c r="G175" s="14"/>
      <c r="H175" s="14"/>
      <c r="I175" s="144"/>
    </row>
    <row r="176" spans="1:9">
      <c r="A176" s="11"/>
      <c r="B176" s="23"/>
      <c r="C176" s="13"/>
      <c r="D176" s="13"/>
      <c r="E176" s="13"/>
      <c r="F176" s="14"/>
      <c r="G176" s="14"/>
      <c r="H176" s="14"/>
      <c r="I176" s="144"/>
    </row>
    <row r="177" spans="1:9">
      <c r="A177" s="11" t="s">
        <v>5</v>
      </c>
      <c r="B177" s="20" t="s">
        <v>658</v>
      </c>
      <c r="C177" s="13"/>
      <c r="D177" s="13"/>
      <c r="E177" s="13"/>
      <c r="F177" s="14" t="s">
        <v>654</v>
      </c>
      <c r="G177" s="14">
        <f>G170</f>
        <v>124.67519999999998</v>
      </c>
      <c r="H177" s="14"/>
      <c r="I177" s="144">
        <f>G177*H177</f>
        <v>0</v>
      </c>
    </row>
    <row r="178" spans="1:9">
      <c r="A178" s="11"/>
      <c r="B178" s="23"/>
      <c r="C178" s="13"/>
      <c r="D178" s="13"/>
      <c r="E178" s="13"/>
      <c r="F178" s="14"/>
      <c r="G178" s="14"/>
      <c r="H178" s="14"/>
      <c r="I178" s="144"/>
    </row>
    <row r="179" spans="1:9">
      <c r="A179" s="11" t="s">
        <v>6</v>
      </c>
      <c r="B179" s="20" t="s">
        <v>659</v>
      </c>
      <c r="C179" s="13"/>
      <c r="D179" s="13"/>
      <c r="E179" s="13"/>
      <c r="F179" s="14" t="s">
        <v>654</v>
      </c>
      <c r="G179" s="14">
        <f>G172</f>
        <v>40.669200000000004</v>
      </c>
      <c r="H179" s="14"/>
      <c r="I179" s="144">
        <f>G179*H179</f>
        <v>0</v>
      </c>
    </row>
    <row r="180" spans="1:9">
      <c r="A180" s="11"/>
      <c r="B180" s="20"/>
      <c r="C180" s="13"/>
      <c r="D180" s="13"/>
      <c r="E180" s="13"/>
      <c r="F180" s="14"/>
      <c r="G180" s="14"/>
      <c r="H180" s="14"/>
      <c r="I180" s="144"/>
    </row>
    <row r="181" spans="1:9">
      <c r="A181" s="11"/>
      <c r="B181" s="20"/>
      <c r="C181" s="13"/>
      <c r="D181" s="13"/>
      <c r="E181" s="13"/>
      <c r="F181" s="14"/>
      <c r="G181" s="14"/>
      <c r="H181" s="14"/>
      <c r="I181" s="144"/>
    </row>
    <row r="182" spans="1:9">
      <c r="A182" s="11"/>
      <c r="B182" s="20"/>
      <c r="C182" s="13"/>
      <c r="D182" s="13"/>
      <c r="E182" s="13"/>
      <c r="F182" s="14"/>
      <c r="G182" s="14"/>
      <c r="H182" s="14"/>
      <c r="I182" s="144"/>
    </row>
    <row r="183" spans="1:9">
      <c r="A183" s="11"/>
      <c r="B183" s="22" t="s">
        <v>644</v>
      </c>
      <c r="C183" s="13"/>
      <c r="D183" s="13"/>
      <c r="E183" s="13"/>
      <c r="F183" s="14"/>
      <c r="G183" s="14"/>
      <c r="H183" s="14"/>
      <c r="I183" s="144"/>
    </row>
    <row r="184" spans="1:9">
      <c r="A184" s="11"/>
      <c r="B184" s="20"/>
      <c r="C184" s="13"/>
      <c r="D184" s="13"/>
      <c r="E184" s="13"/>
      <c r="F184" s="14"/>
      <c r="G184" s="14"/>
      <c r="H184" s="14"/>
      <c r="I184" s="144"/>
    </row>
    <row r="185" spans="1:9">
      <c r="A185" s="11"/>
      <c r="B185" s="20" t="s">
        <v>661</v>
      </c>
      <c r="C185" s="13"/>
      <c r="D185" s="13"/>
      <c r="E185" s="13"/>
      <c r="F185" s="14"/>
      <c r="G185" s="14"/>
      <c r="H185" s="14"/>
      <c r="I185" s="144"/>
    </row>
    <row r="186" spans="1:9">
      <c r="A186" s="11"/>
      <c r="B186" s="20"/>
      <c r="C186" s="13"/>
      <c r="D186" s="13"/>
      <c r="E186" s="13"/>
      <c r="F186" s="14"/>
      <c r="G186" s="14"/>
      <c r="H186" s="14"/>
      <c r="I186" s="144"/>
    </row>
    <row r="187" spans="1:9">
      <c r="A187" s="11" t="s">
        <v>7</v>
      </c>
      <c r="B187" s="20" t="s">
        <v>662</v>
      </c>
      <c r="C187" s="13"/>
      <c r="D187" s="13"/>
      <c r="E187" s="13"/>
      <c r="F187" s="14"/>
      <c r="G187" s="14"/>
      <c r="H187" s="14"/>
      <c r="I187" s="144"/>
    </row>
    <row r="188" spans="1:9">
      <c r="A188" s="11"/>
      <c r="B188" s="20" t="s">
        <v>663</v>
      </c>
      <c r="C188" s="13"/>
      <c r="D188" s="13"/>
      <c r="E188" s="13"/>
      <c r="F188" s="14" t="s">
        <v>654</v>
      </c>
      <c r="G188" s="14">
        <f>(1*4*1.579)*6+(2.8*1.579)*6</f>
        <v>64.423200000000008</v>
      </c>
      <c r="H188" s="14"/>
      <c r="I188" s="144">
        <f>G188*H188</f>
        <v>0</v>
      </c>
    </row>
    <row r="189" spans="1:9">
      <c r="A189" s="11"/>
      <c r="B189" s="20"/>
      <c r="C189" s="13"/>
      <c r="D189" s="13"/>
      <c r="E189" s="13"/>
      <c r="F189" s="14"/>
      <c r="G189" s="14"/>
      <c r="H189" s="14"/>
      <c r="I189" s="144"/>
    </row>
    <row r="190" spans="1:9">
      <c r="A190" s="11"/>
      <c r="B190" s="20" t="s">
        <v>664</v>
      </c>
      <c r="C190" s="13"/>
      <c r="D190" s="13"/>
      <c r="E190" s="13"/>
      <c r="F190" s="14"/>
      <c r="G190" s="14"/>
      <c r="H190" s="14"/>
      <c r="I190" s="144"/>
    </row>
    <row r="191" spans="1:9">
      <c r="A191" s="11"/>
      <c r="B191" s="20"/>
      <c r="C191" s="13"/>
      <c r="D191" s="13"/>
      <c r="E191" s="13"/>
      <c r="F191" s="14"/>
      <c r="G191" s="14"/>
      <c r="H191" s="14"/>
      <c r="I191" s="144"/>
    </row>
    <row r="192" spans="1:9">
      <c r="A192" s="11" t="s">
        <v>9</v>
      </c>
      <c r="B192" s="20" t="s">
        <v>662</v>
      </c>
      <c r="C192" s="13"/>
      <c r="D192" s="13"/>
      <c r="E192" s="13"/>
      <c r="F192" s="14"/>
      <c r="G192" s="14"/>
      <c r="H192" s="14"/>
      <c r="I192" s="144"/>
    </row>
    <row r="193" spans="1:9">
      <c r="A193" s="11"/>
      <c r="B193" s="20" t="s">
        <v>663</v>
      </c>
      <c r="C193" s="13"/>
      <c r="D193" s="13"/>
      <c r="E193" s="13"/>
      <c r="F193" s="14" t="s">
        <v>654</v>
      </c>
      <c r="G193" s="14">
        <f>1*6*1.579*6</f>
        <v>56.844000000000001</v>
      </c>
      <c r="H193" s="14"/>
      <c r="I193" s="144">
        <f>G193*H193</f>
        <v>0</v>
      </c>
    </row>
    <row r="194" spans="1:9">
      <c r="A194" s="11"/>
      <c r="B194" s="20"/>
      <c r="C194" s="13"/>
      <c r="D194" s="13"/>
      <c r="E194" s="13"/>
      <c r="F194" s="14"/>
      <c r="G194" s="14"/>
      <c r="H194" s="14"/>
      <c r="I194" s="144"/>
    </row>
    <row r="195" spans="1:9">
      <c r="A195" s="11" t="s">
        <v>16</v>
      </c>
      <c r="B195" s="20" t="s">
        <v>655</v>
      </c>
      <c r="C195" s="13"/>
      <c r="D195" s="13"/>
      <c r="E195" s="13"/>
      <c r="F195" s="14"/>
      <c r="G195" s="14"/>
      <c r="H195" s="14"/>
      <c r="I195" s="144"/>
    </row>
    <row r="196" spans="1:9">
      <c r="A196" s="11"/>
      <c r="B196" s="20" t="s">
        <v>656</v>
      </c>
      <c r="C196" s="13"/>
      <c r="D196" s="13"/>
      <c r="E196" s="13"/>
      <c r="F196" s="14" t="s">
        <v>654</v>
      </c>
      <c r="G196" s="14">
        <f>1/0.25*1.7*0.617*6</f>
        <v>25.1736</v>
      </c>
      <c r="H196" s="14"/>
      <c r="I196" s="144">
        <f>G196*H196</f>
        <v>0</v>
      </c>
    </row>
    <row r="197" spans="1:9">
      <c r="A197" s="11"/>
      <c r="B197" s="20"/>
      <c r="C197" s="13"/>
      <c r="D197" s="13"/>
      <c r="E197" s="13"/>
      <c r="F197" s="14"/>
      <c r="G197" s="14"/>
      <c r="H197" s="14"/>
      <c r="I197" s="144"/>
    </row>
    <row r="198" spans="1:9">
      <c r="A198" s="11"/>
      <c r="B198" s="20" t="s">
        <v>644</v>
      </c>
      <c r="C198" s="13"/>
      <c r="D198" s="13"/>
      <c r="E198" s="13"/>
      <c r="F198" s="14"/>
      <c r="G198" s="14"/>
      <c r="H198" s="14"/>
      <c r="I198" s="144"/>
    </row>
    <row r="199" spans="1:9">
      <c r="A199" s="11"/>
      <c r="B199" s="20"/>
      <c r="C199" s="13"/>
      <c r="D199" s="13"/>
      <c r="E199" s="13"/>
      <c r="F199" s="14"/>
      <c r="G199" s="14"/>
      <c r="H199" s="14"/>
      <c r="I199" s="144"/>
    </row>
    <row r="200" spans="1:9">
      <c r="A200" s="11"/>
      <c r="B200" s="20" t="s">
        <v>665</v>
      </c>
      <c r="C200" s="13"/>
      <c r="D200" s="13"/>
      <c r="E200" s="13"/>
      <c r="F200" s="14"/>
      <c r="G200" s="14"/>
      <c r="H200" s="14"/>
      <c r="I200" s="144"/>
    </row>
    <row r="201" spans="1:9">
      <c r="A201" s="11"/>
      <c r="B201" s="20"/>
      <c r="C201" s="13"/>
      <c r="D201" s="13"/>
      <c r="E201" s="13"/>
      <c r="F201" s="14"/>
      <c r="G201" s="14"/>
      <c r="H201" s="14"/>
      <c r="I201" s="144"/>
    </row>
    <row r="202" spans="1:9">
      <c r="A202" s="11" t="s">
        <v>8</v>
      </c>
      <c r="B202" s="20" t="s">
        <v>662</v>
      </c>
      <c r="C202" s="13"/>
      <c r="D202" s="13"/>
      <c r="E202" s="13"/>
      <c r="F202" s="14"/>
      <c r="G202" s="14"/>
      <c r="H202" s="14"/>
      <c r="I202" s="144"/>
    </row>
    <row r="203" spans="1:9">
      <c r="A203" s="11"/>
      <c r="B203" s="20" t="s">
        <v>663</v>
      </c>
      <c r="C203" s="13"/>
      <c r="D203" s="13"/>
      <c r="E203" s="13"/>
      <c r="F203" s="14" t="s">
        <v>654</v>
      </c>
      <c r="G203" s="14">
        <f>3*6*1.579*6</f>
        <v>170.53200000000001</v>
      </c>
      <c r="H203" s="14"/>
      <c r="I203" s="144">
        <f>G203*H203</f>
        <v>0</v>
      </c>
    </row>
    <row r="204" spans="1:9">
      <c r="A204" s="11"/>
      <c r="B204" s="20"/>
      <c r="C204" s="13"/>
      <c r="D204" s="13"/>
      <c r="E204" s="13"/>
      <c r="F204" s="14"/>
      <c r="G204" s="14"/>
      <c r="H204" s="14"/>
      <c r="I204" s="144"/>
    </row>
    <row r="205" spans="1:9">
      <c r="A205" s="11" t="s">
        <v>10</v>
      </c>
      <c r="B205" s="20" t="s">
        <v>655</v>
      </c>
      <c r="C205" s="13"/>
      <c r="D205" s="13"/>
      <c r="E205" s="13"/>
      <c r="F205" s="14"/>
      <c r="G205" s="14"/>
      <c r="H205" s="14"/>
      <c r="I205" s="144"/>
    </row>
    <row r="206" spans="1:9">
      <c r="A206" s="11"/>
      <c r="B206" s="20" t="s">
        <v>656</v>
      </c>
      <c r="C206" s="13"/>
      <c r="D206" s="13"/>
      <c r="E206" s="13"/>
      <c r="F206" s="14" t="s">
        <v>654</v>
      </c>
      <c r="G206" s="14">
        <f>6/0.25*1.7*0.617*6</f>
        <v>151.04159999999999</v>
      </c>
      <c r="H206" s="14"/>
      <c r="I206" s="144">
        <f>G206*H206</f>
        <v>0</v>
      </c>
    </row>
    <row r="207" spans="1:9">
      <c r="A207" s="11"/>
      <c r="B207" s="20"/>
      <c r="C207" s="13"/>
      <c r="D207" s="13"/>
      <c r="E207" s="13"/>
      <c r="F207" s="14"/>
      <c r="G207" s="14"/>
      <c r="H207" s="14"/>
      <c r="I207" s="144"/>
    </row>
    <row r="208" spans="1:9">
      <c r="A208" s="11"/>
      <c r="B208" s="20"/>
      <c r="C208" s="13"/>
      <c r="D208" s="13"/>
      <c r="E208" s="13"/>
      <c r="F208" s="14"/>
      <c r="G208" s="14"/>
      <c r="H208" s="14"/>
      <c r="I208" s="144"/>
    </row>
    <row r="209" spans="1:9">
      <c r="A209" s="11"/>
      <c r="B209" s="20" t="s">
        <v>415</v>
      </c>
      <c r="C209" s="13"/>
      <c r="D209" s="13"/>
      <c r="E209" s="13"/>
      <c r="F209" s="14"/>
      <c r="G209" s="14"/>
      <c r="H209" s="14"/>
      <c r="I209" s="144"/>
    </row>
    <row r="210" spans="1:9">
      <c r="A210" s="11"/>
      <c r="B210" s="20"/>
      <c r="C210" s="13"/>
      <c r="D210" s="13"/>
      <c r="E210" s="13"/>
      <c r="F210" s="14"/>
      <c r="G210" s="14"/>
      <c r="H210" s="14"/>
      <c r="I210" s="144"/>
    </row>
    <row r="211" spans="1:9">
      <c r="A211" s="11"/>
      <c r="B211" s="20" t="s">
        <v>666</v>
      </c>
      <c r="C211" s="13"/>
      <c r="D211" s="13"/>
      <c r="E211" s="13"/>
      <c r="F211" s="14"/>
      <c r="G211" s="14"/>
      <c r="H211" s="14"/>
      <c r="I211" s="144"/>
    </row>
    <row r="212" spans="1:9">
      <c r="A212" s="11"/>
      <c r="B212" s="20"/>
      <c r="C212" s="13"/>
      <c r="D212" s="13"/>
      <c r="E212" s="13"/>
      <c r="F212" s="14"/>
      <c r="G212" s="14"/>
      <c r="H212" s="14"/>
      <c r="I212" s="144"/>
    </row>
    <row r="213" spans="1:9">
      <c r="A213" s="11"/>
      <c r="B213" s="20" t="s">
        <v>667</v>
      </c>
      <c r="C213" s="13"/>
      <c r="D213" s="13"/>
      <c r="E213" s="13"/>
      <c r="F213" s="14"/>
      <c r="G213" s="14"/>
      <c r="H213" s="14"/>
      <c r="I213" s="144"/>
    </row>
    <row r="214" spans="1:9">
      <c r="A214" s="11"/>
      <c r="B214" s="20" t="s">
        <v>653</v>
      </c>
      <c r="C214" s="13"/>
      <c r="D214" s="13"/>
      <c r="E214" s="13"/>
      <c r="F214" s="14" t="s">
        <v>654</v>
      </c>
      <c r="G214" s="14">
        <f>5/0.25*4*0.888</f>
        <v>71.040000000000006</v>
      </c>
      <c r="H214" s="14"/>
      <c r="I214" s="144">
        <f>G214*H214</f>
        <v>0</v>
      </c>
    </row>
    <row r="215" spans="1:9">
      <c r="A215" s="11"/>
      <c r="B215" s="20"/>
      <c r="C215" s="13"/>
      <c r="D215" s="13"/>
      <c r="E215" s="13"/>
      <c r="F215" s="14"/>
      <c r="G215" s="14"/>
      <c r="H215" s="14"/>
      <c r="I215" s="144"/>
    </row>
    <row r="216" spans="1:9">
      <c r="A216" s="11"/>
      <c r="B216" s="20" t="s">
        <v>668</v>
      </c>
      <c r="C216" s="13"/>
      <c r="D216" s="13"/>
      <c r="E216" s="13"/>
      <c r="F216" s="14"/>
      <c r="G216" s="14"/>
      <c r="H216" s="14"/>
      <c r="I216" s="144"/>
    </row>
    <row r="217" spans="1:9">
      <c r="A217" s="11"/>
      <c r="B217" s="20" t="s">
        <v>653</v>
      </c>
      <c r="C217" s="13"/>
      <c r="D217" s="13"/>
      <c r="E217" s="13"/>
      <c r="F217" s="14" t="s">
        <v>654</v>
      </c>
      <c r="G217" s="14">
        <f>4/0.25*5*0.888</f>
        <v>71.040000000000006</v>
      </c>
      <c r="H217" s="14"/>
      <c r="I217" s="144">
        <f>G217*H217</f>
        <v>0</v>
      </c>
    </row>
    <row r="218" spans="1:9">
      <c r="A218" s="11"/>
      <c r="B218" s="20"/>
      <c r="C218" s="13"/>
      <c r="D218" s="13"/>
      <c r="E218" s="13"/>
      <c r="F218" s="14"/>
      <c r="G218" s="14"/>
      <c r="H218" s="14"/>
      <c r="I218" s="144"/>
    </row>
    <row r="219" spans="1:9">
      <c r="A219" s="11"/>
      <c r="B219" s="20"/>
      <c r="C219" s="13"/>
      <c r="D219" s="13"/>
      <c r="E219" s="13"/>
      <c r="F219" s="14"/>
      <c r="G219" s="14"/>
      <c r="H219" s="14"/>
      <c r="I219" s="144"/>
    </row>
    <row r="220" spans="1:9">
      <c r="A220" s="11"/>
      <c r="B220" s="20" t="s">
        <v>669</v>
      </c>
      <c r="C220" s="13"/>
      <c r="D220" s="13"/>
      <c r="E220" s="13"/>
      <c r="F220" s="14"/>
      <c r="G220" s="14"/>
      <c r="H220" s="14"/>
      <c r="I220" s="144"/>
    </row>
    <row r="221" spans="1:9">
      <c r="A221" s="11"/>
      <c r="B221" s="20" t="s">
        <v>653</v>
      </c>
      <c r="C221" s="13"/>
      <c r="D221" s="13"/>
      <c r="E221" s="13"/>
      <c r="F221" s="14" t="s">
        <v>654</v>
      </c>
      <c r="G221" s="14">
        <f>G214</f>
        <v>71.040000000000006</v>
      </c>
      <c r="H221" s="14"/>
      <c r="I221" s="144">
        <f>G221*H221</f>
        <v>0</v>
      </c>
    </row>
    <row r="222" spans="1:9">
      <c r="A222" s="11"/>
      <c r="B222" s="20"/>
      <c r="C222" s="13"/>
      <c r="D222" s="13"/>
      <c r="E222" s="13"/>
      <c r="F222" s="14"/>
      <c r="G222" s="14"/>
      <c r="H222" s="14"/>
      <c r="I222" s="144"/>
    </row>
    <row r="223" spans="1:9">
      <c r="A223" s="11"/>
      <c r="B223" s="20" t="s">
        <v>670</v>
      </c>
      <c r="C223" s="13"/>
      <c r="D223" s="13"/>
      <c r="E223" s="13"/>
      <c r="F223" s="14"/>
      <c r="G223" s="14"/>
      <c r="H223" s="14"/>
      <c r="I223" s="144"/>
    </row>
    <row r="224" spans="1:9">
      <c r="A224" s="11"/>
      <c r="B224" s="20" t="s">
        <v>653</v>
      </c>
      <c r="C224" s="13"/>
      <c r="D224" s="13"/>
      <c r="E224" s="13"/>
      <c r="F224" s="14" t="s">
        <v>654</v>
      </c>
      <c r="G224" s="14">
        <f>G217</f>
        <v>71.040000000000006</v>
      </c>
      <c r="H224" s="14"/>
      <c r="I224" s="144">
        <f>G224*H224</f>
        <v>0</v>
      </c>
    </row>
    <row r="225" spans="1:9">
      <c r="A225" s="11"/>
      <c r="B225" s="20"/>
      <c r="C225" s="13"/>
      <c r="D225" s="13"/>
      <c r="E225" s="13"/>
      <c r="F225" s="14"/>
      <c r="G225" s="14"/>
      <c r="H225" s="14"/>
      <c r="I225" s="144"/>
    </row>
    <row r="226" spans="1:9">
      <c r="A226" s="11"/>
      <c r="B226" s="20"/>
      <c r="C226" s="13"/>
      <c r="D226" s="13"/>
      <c r="E226" s="13"/>
      <c r="F226" s="14"/>
      <c r="G226" s="14"/>
      <c r="H226" s="14"/>
      <c r="I226" s="144"/>
    </row>
    <row r="227" spans="1:9">
      <c r="A227" s="11"/>
      <c r="B227" s="20"/>
      <c r="C227" s="13"/>
      <c r="D227" s="13"/>
      <c r="E227" s="13"/>
      <c r="F227" s="14"/>
      <c r="G227" s="14"/>
      <c r="H227" s="14"/>
      <c r="I227" s="144"/>
    </row>
    <row r="228" spans="1:9">
      <c r="A228" s="11"/>
      <c r="B228" s="20" t="s">
        <v>671</v>
      </c>
      <c r="C228" s="13"/>
      <c r="D228" s="13"/>
      <c r="E228" s="13"/>
      <c r="F228" s="14"/>
      <c r="G228" s="14"/>
      <c r="H228" s="14"/>
      <c r="I228" s="144"/>
    </row>
    <row r="229" spans="1:9">
      <c r="A229" s="11"/>
      <c r="B229" s="20"/>
      <c r="C229" s="13"/>
      <c r="D229" s="13"/>
      <c r="E229" s="13"/>
      <c r="F229" s="14"/>
      <c r="G229" s="14"/>
      <c r="H229" s="14"/>
      <c r="I229" s="144"/>
    </row>
    <row r="230" spans="1:9">
      <c r="A230" s="11"/>
      <c r="B230" s="20" t="s">
        <v>667</v>
      </c>
      <c r="C230" s="13"/>
      <c r="D230" s="13"/>
      <c r="E230" s="13"/>
      <c r="F230" s="14"/>
      <c r="G230" s="14"/>
      <c r="H230" s="14"/>
      <c r="I230" s="144"/>
    </row>
    <row r="231" spans="1:9">
      <c r="A231" s="11"/>
      <c r="B231" s="20" t="s">
        <v>653</v>
      </c>
      <c r="C231" s="13"/>
      <c r="D231" s="13"/>
      <c r="E231" s="13"/>
      <c r="F231" s="14" t="s">
        <v>654</v>
      </c>
      <c r="G231" s="14">
        <f>5/0.25*4*0.888</f>
        <v>71.040000000000006</v>
      </c>
      <c r="H231" s="14"/>
      <c r="I231" s="144">
        <f>G231*H231</f>
        <v>0</v>
      </c>
    </row>
    <row r="232" spans="1:9">
      <c r="A232" s="11"/>
      <c r="B232" s="20"/>
      <c r="C232" s="13"/>
      <c r="D232" s="13"/>
      <c r="E232" s="13"/>
      <c r="F232" s="14"/>
      <c r="G232" s="14"/>
      <c r="H232" s="14"/>
      <c r="I232" s="144"/>
    </row>
    <row r="233" spans="1:9">
      <c r="A233" s="11"/>
      <c r="B233" s="20" t="s">
        <v>668</v>
      </c>
      <c r="C233" s="13"/>
      <c r="D233" s="13"/>
      <c r="E233" s="13"/>
      <c r="F233" s="14"/>
      <c r="G233" s="14"/>
      <c r="H233" s="14"/>
      <c r="I233" s="144"/>
    </row>
    <row r="234" spans="1:9">
      <c r="A234" s="11"/>
      <c r="B234" s="20" t="s">
        <v>653</v>
      </c>
      <c r="C234" s="13"/>
      <c r="D234" s="13"/>
      <c r="E234" s="13"/>
      <c r="F234" s="14" t="s">
        <v>654</v>
      </c>
      <c r="G234" s="14">
        <f>4/0.25*5*0.888</f>
        <v>71.040000000000006</v>
      </c>
      <c r="H234" s="14"/>
      <c r="I234" s="144">
        <f>G234*H234</f>
        <v>0</v>
      </c>
    </row>
    <row r="235" spans="1:9">
      <c r="A235" s="11"/>
      <c r="B235" s="20"/>
      <c r="C235" s="13"/>
      <c r="D235" s="13"/>
      <c r="E235" s="13"/>
      <c r="F235" s="14"/>
      <c r="G235" s="14"/>
      <c r="H235" s="14"/>
      <c r="I235" s="144"/>
    </row>
    <row r="236" spans="1:9">
      <c r="A236" s="11"/>
      <c r="B236" s="20"/>
      <c r="C236" s="13"/>
      <c r="D236" s="13"/>
      <c r="E236" s="13"/>
      <c r="F236" s="14"/>
      <c r="G236" s="14"/>
      <c r="H236" s="14"/>
      <c r="I236" s="144"/>
    </row>
    <row r="237" spans="1:9">
      <c r="A237" s="11"/>
      <c r="B237" s="20" t="s">
        <v>669</v>
      </c>
      <c r="C237" s="13"/>
      <c r="D237" s="13"/>
      <c r="E237" s="13"/>
      <c r="F237" s="14"/>
      <c r="G237" s="14"/>
      <c r="H237" s="14"/>
      <c r="I237" s="144"/>
    </row>
    <row r="238" spans="1:9">
      <c r="A238" s="11"/>
      <c r="B238" s="20" t="s">
        <v>653</v>
      </c>
      <c r="C238" s="13"/>
      <c r="D238" s="13"/>
      <c r="E238" s="13"/>
      <c r="F238" s="14" t="s">
        <v>654</v>
      </c>
      <c r="G238" s="14">
        <f>G231</f>
        <v>71.040000000000006</v>
      </c>
      <c r="H238" s="14"/>
      <c r="I238" s="144">
        <f>G238*H238</f>
        <v>0</v>
      </c>
    </row>
    <row r="239" spans="1:9">
      <c r="A239" s="11"/>
      <c r="B239" s="20"/>
      <c r="C239" s="13"/>
      <c r="D239" s="13"/>
      <c r="E239" s="13"/>
      <c r="F239" s="14"/>
      <c r="G239" s="14"/>
      <c r="H239" s="14"/>
      <c r="I239" s="144"/>
    </row>
    <row r="240" spans="1:9">
      <c r="A240" s="11"/>
      <c r="B240" s="20" t="s">
        <v>670</v>
      </c>
      <c r="C240" s="13"/>
      <c r="D240" s="13"/>
      <c r="E240" s="13"/>
      <c r="F240" s="14"/>
      <c r="G240" s="14"/>
      <c r="H240" s="14"/>
      <c r="I240" s="144"/>
    </row>
    <row r="241" spans="1:9">
      <c r="A241" s="11"/>
      <c r="B241" s="20" t="s">
        <v>653</v>
      </c>
      <c r="C241" s="13"/>
      <c r="D241" s="13"/>
      <c r="E241" s="13"/>
      <c r="F241" s="14" t="s">
        <v>654</v>
      </c>
      <c r="G241" s="14">
        <f>G234</f>
        <v>71.040000000000006</v>
      </c>
      <c r="H241" s="14"/>
      <c r="I241" s="144">
        <f>G241*H241</f>
        <v>0</v>
      </c>
    </row>
    <row r="242" spans="1:9">
      <c r="A242" s="11"/>
      <c r="B242" s="20"/>
      <c r="C242" s="13"/>
      <c r="D242" s="13"/>
      <c r="E242" s="13"/>
      <c r="F242" s="14"/>
      <c r="G242" s="14"/>
      <c r="H242" s="14"/>
      <c r="I242" s="144"/>
    </row>
    <row r="243" spans="1:9">
      <c r="A243" s="11"/>
      <c r="B243" s="20"/>
      <c r="C243" s="13"/>
      <c r="D243" s="13"/>
      <c r="E243" s="13"/>
      <c r="F243" s="14"/>
      <c r="G243" s="14"/>
      <c r="H243" s="14"/>
      <c r="I243" s="144"/>
    </row>
    <row r="244" spans="1:9">
      <c r="A244" s="11"/>
      <c r="B244" s="20" t="s">
        <v>672</v>
      </c>
      <c r="C244" s="13"/>
      <c r="D244" s="13"/>
      <c r="E244" s="13"/>
      <c r="F244" s="14"/>
      <c r="G244" s="14"/>
      <c r="H244" s="14"/>
      <c r="I244" s="144"/>
    </row>
    <row r="245" spans="1:9">
      <c r="A245" s="11"/>
      <c r="B245" s="20"/>
      <c r="C245" s="13"/>
      <c r="D245" s="13"/>
      <c r="E245" s="13"/>
      <c r="F245" s="14"/>
      <c r="G245" s="14"/>
      <c r="H245" s="14"/>
      <c r="I245" s="144"/>
    </row>
    <row r="246" spans="1:9">
      <c r="A246" s="11"/>
      <c r="B246" s="20" t="s">
        <v>667</v>
      </c>
      <c r="C246" s="13"/>
      <c r="D246" s="13"/>
      <c r="E246" s="13"/>
      <c r="F246" s="14"/>
      <c r="G246" s="14"/>
      <c r="H246" s="14"/>
      <c r="I246" s="144"/>
    </row>
    <row r="247" spans="1:9">
      <c r="A247" s="11"/>
      <c r="B247" s="20" t="s">
        <v>653</v>
      </c>
      <c r="C247" s="13"/>
      <c r="D247" s="13"/>
      <c r="E247" s="13"/>
      <c r="F247" s="14" t="s">
        <v>654</v>
      </c>
      <c r="G247" s="14">
        <f>(3.6/0.25*3*0.888)*4</f>
        <v>153.44640000000001</v>
      </c>
      <c r="H247" s="14"/>
      <c r="I247" s="144">
        <f>G247*H247</f>
        <v>0</v>
      </c>
    </row>
    <row r="248" spans="1:9">
      <c r="A248" s="11"/>
      <c r="B248" s="20"/>
      <c r="C248" s="13"/>
      <c r="D248" s="13"/>
      <c r="E248" s="13"/>
      <c r="F248" s="14"/>
      <c r="G248" s="14"/>
      <c r="H248" s="14"/>
      <c r="I248" s="144"/>
    </row>
    <row r="249" spans="1:9">
      <c r="A249" s="11"/>
      <c r="B249" s="20" t="s">
        <v>668</v>
      </c>
      <c r="C249" s="13"/>
      <c r="D249" s="13"/>
      <c r="E249" s="13"/>
      <c r="F249" s="14"/>
      <c r="G249" s="14"/>
      <c r="H249" s="14"/>
      <c r="I249" s="144"/>
    </row>
    <row r="250" spans="1:9">
      <c r="A250" s="11"/>
      <c r="B250" s="20" t="s">
        <v>653</v>
      </c>
      <c r="C250" s="13"/>
      <c r="D250" s="13"/>
      <c r="E250" s="13"/>
      <c r="F250" s="14" t="s">
        <v>654</v>
      </c>
      <c r="G250" s="14">
        <f>(3/0.25*3.6*0.888)*4</f>
        <v>153.44640000000001</v>
      </c>
      <c r="H250" s="14"/>
      <c r="I250" s="144">
        <f>G250*H250</f>
        <v>0</v>
      </c>
    </row>
    <row r="251" spans="1:9">
      <c r="A251" s="11"/>
      <c r="B251" s="20"/>
      <c r="C251" s="13"/>
      <c r="D251" s="13"/>
      <c r="E251" s="13"/>
      <c r="F251" s="14"/>
      <c r="G251" s="14"/>
      <c r="H251" s="14"/>
      <c r="I251" s="144"/>
    </row>
    <row r="252" spans="1:9">
      <c r="A252" s="11"/>
      <c r="B252" s="20"/>
      <c r="C252" s="13"/>
      <c r="D252" s="13"/>
      <c r="E252" s="13"/>
      <c r="F252" s="14"/>
      <c r="G252" s="14"/>
      <c r="H252" s="14"/>
      <c r="I252" s="144"/>
    </row>
    <row r="253" spans="1:9">
      <c r="A253" s="11"/>
      <c r="B253" s="20"/>
      <c r="C253" s="13"/>
      <c r="D253" s="13"/>
      <c r="E253" s="13"/>
      <c r="F253" s="14"/>
      <c r="G253" s="14"/>
      <c r="H253" s="14"/>
      <c r="I253" s="144"/>
    </row>
    <row r="254" spans="1:9">
      <c r="A254" s="11"/>
      <c r="B254" s="22" t="s">
        <v>673</v>
      </c>
      <c r="C254" s="13"/>
      <c r="D254" s="13"/>
      <c r="E254" s="13"/>
      <c r="F254" s="14"/>
      <c r="G254" s="14"/>
      <c r="H254" s="14"/>
      <c r="I254" s="144"/>
    </row>
    <row r="255" spans="1:9">
      <c r="A255" s="11"/>
      <c r="B255" s="22" t="s">
        <v>674</v>
      </c>
      <c r="C255" s="13"/>
      <c r="D255" s="13"/>
      <c r="E255" s="13"/>
      <c r="F255" s="14"/>
      <c r="G255" s="14"/>
      <c r="H255" s="14"/>
      <c r="I255" s="144"/>
    </row>
    <row r="256" spans="1:9">
      <c r="A256" s="11"/>
      <c r="B256" s="22" t="s">
        <v>675</v>
      </c>
      <c r="C256" s="13"/>
      <c r="D256" s="13"/>
      <c r="E256" s="13"/>
      <c r="F256" s="14"/>
      <c r="G256" s="14"/>
      <c r="H256" s="14"/>
      <c r="I256" s="144"/>
    </row>
    <row r="257" spans="1:9">
      <c r="A257" s="11"/>
      <c r="B257" s="20"/>
      <c r="C257" s="13"/>
      <c r="D257" s="13"/>
      <c r="E257" s="13"/>
      <c r="F257" s="14"/>
      <c r="G257" s="14"/>
      <c r="H257" s="14"/>
      <c r="I257" s="144"/>
    </row>
    <row r="258" spans="1:9">
      <c r="A258" s="11" t="s">
        <v>17</v>
      </c>
      <c r="B258" s="20" t="s">
        <v>676</v>
      </c>
      <c r="C258" s="13"/>
      <c r="D258" s="13"/>
      <c r="E258" s="13"/>
      <c r="F258" s="14"/>
      <c r="G258" s="14"/>
      <c r="H258" s="14"/>
      <c r="I258" s="144"/>
    </row>
    <row r="259" spans="1:9" ht="15.6">
      <c r="A259" s="11"/>
      <c r="B259" s="20" t="s">
        <v>677</v>
      </c>
      <c r="C259" s="13"/>
      <c r="D259" s="13"/>
      <c r="E259" s="13"/>
      <c r="F259" s="15" t="s">
        <v>20</v>
      </c>
      <c r="G259" s="14">
        <f>G86</f>
        <v>20</v>
      </c>
      <c r="H259" s="14"/>
      <c r="I259" s="144">
        <f>G259*H259</f>
        <v>0</v>
      </c>
    </row>
    <row r="260" spans="1:9">
      <c r="A260" s="11"/>
      <c r="B260" s="20"/>
      <c r="C260" s="13"/>
      <c r="D260" s="13"/>
      <c r="E260" s="13"/>
      <c r="F260" s="14"/>
      <c r="G260" s="14"/>
      <c r="H260" s="14"/>
      <c r="I260" s="144"/>
    </row>
    <row r="261" spans="1:9">
      <c r="A261" s="11"/>
      <c r="B261" s="22" t="s">
        <v>678</v>
      </c>
      <c r="C261" s="24"/>
      <c r="D261" s="13"/>
      <c r="E261" s="13"/>
      <c r="F261" s="26"/>
      <c r="G261" s="26"/>
      <c r="H261" s="14"/>
      <c r="I261" s="145"/>
    </row>
    <row r="262" spans="1:9">
      <c r="A262" s="11"/>
      <c r="B262" s="23"/>
      <c r="C262" s="24"/>
      <c r="D262" s="13"/>
      <c r="E262" s="13"/>
      <c r="F262" s="26"/>
      <c r="G262" s="26"/>
      <c r="H262" s="14"/>
      <c r="I262" s="145"/>
    </row>
    <row r="263" spans="1:9" ht="15.6">
      <c r="A263" s="11" t="s">
        <v>18</v>
      </c>
      <c r="B263" s="20" t="s">
        <v>679</v>
      </c>
      <c r="C263" s="13"/>
      <c r="D263" s="13"/>
      <c r="E263" s="13"/>
      <c r="F263" s="15" t="s">
        <v>20</v>
      </c>
      <c r="G263" s="14">
        <f>18*0.2</f>
        <v>3.6</v>
      </c>
      <c r="H263" s="14"/>
      <c r="I263" s="144">
        <f>G263*H263</f>
        <v>0</v>
      </c>
    </row>
    <row r="264" spans="1:9">
      <c r="A264" s="11"/>
      <c r="B264" s="20"/>
      <c r="C264" s="13"/>
      <c r="D264" s="13"/>
      <c r="E264" s="13"/>
      <c r="F264" s="14"/>
      <c r="G264" s="14"/>
      <c r="H264" s="14"/>
      <c r="I264" s="144"/>
    </row>
    <row r="265" spans="1:9" ht="15.6">
      <c r="A265" s="11" t="s">
        <v>19</v>
      </c>
      <c r="B265" s="20" t="s">
        <v>680</v>
      </c>
      <c r="C265" s="13"/>
      <c r="D265" s="13"/>
      <c r="E265" s="13"/>
      <c r="F265" s="15" t="s">
        <v>20</v>
      </c>
      <c r="G265" s="14">
        <f>(5*4*0.2)+20*0.2</f>
        <v>8</v>
      </c>
      <c r="H265" s="14"/>
      <c r="I265" s="144">
        <f>G265*H265</f>
        <v>0</v>
      </c>
    </row>
    <row r="266" spans="1:9">
      <c r="A266" s="11"/>
      <c r="B266" s="20"/>
      <c r="C266" s="13"/>
      <c r="D266" s="13"/>
      <c r="E266" s="13"/>
      <c r="F266" s="14"/>
      <c r="G266" s="14"/>
      <c r="H266" s="14"/>
      <c r="I266" s="144"/>
    </row>
    <row r="267" spans="1:9" ht="15.6">
      <c r="A267" s="11" t="s">
        <v>681</v>
      </c>
      <c r="B267" s="20" t="s">
        <v>682</v>
      </c>
      <c r="C267" s="13"/>
      <c r="D267" s="13"/>
      <c r="E267" s="13"/>
      <c r="F267" s="15" t="s">
        <v>20</v>
      </c>
      <c r="G267" s="14">
        <f>G265</f>
        <v>8</v>
      </c>
      <c r="H267" s="14"/>
      <c r="I267" s="144">
        <f>G267*H267</f>
        <v>0</v>
      </c>
    </row>
    <row r="268" spans="1:9">
      <c r="A268" s="11"/>
      <c r="B268" s="20"/>
      <c r="C268" s="13"/>
      <c r="D268" s="13"/>
      <c r="E268" s="13"/>
      <c r="F268" s="14"/>
      <c r="G268" s="14"/>
      <c r="H268" s="14"/>
      <c r="I268" s="144"/>
    </row>
    <row r="269" spans="1:9" ht="15.6">
      <c r="A269" s="11" t="s">
        <v>683</v>
      </c>
      <c r="B269" s="20" t="s">
        <v>684</v>
      </c>
      <c r="C269" s="13"/>
      <c r="D269" s="13"/>
      <c r="E269" s="13"/>
      <c r="F269" s="15" t="s">
        <v>20</v>
      </c>
      <c r="G269" s="14">
        <f>(3.6*3)*4</f>
        <v>43.2</v>
      </c>
      <c r="H269" s="14"/>
      <c r="I269" s="144">
        <f>G269*H269</f>
        <v>0</v>
      </c>
    </row>
    <row r="270" spans="1:9">
      <c r="A270" s="11"/>
      <c r="B270" s="20"/>
      <c r="C270" s="13"/>
      <c r="D270" s="13"/>
      <c r="E270" s="13"/>
      <c r="F270" s="14"/>
      <c r="G270" s="14"/>
      <c r="H270" s="14"/>
      <c r="I270" s="144"/>
    </row>
    <row r="271" spans="1:9">
      <c r="A271" s="11"/>
      <c r="B271" s="20"/>
      <c r="C271" s="13"/>
      <c r="D271" s="13"/>
      <c r="E271" s="13"/>
      <c r="F271" s="15"/>
      <c r="G271" s="14"/>
      <c r="H271" s="14"/>
      <c r="I271" s="144"/>
    </row>
    <row r="272" spans="1:9">
      <c r="A272" s="11"/>
      <c r="B272" s="20"/>
      <c r="C272" s="13"/>
      <c r="D272" s="13"/>
      <c r="E272" s="13"/>
      <c r="F272" s="14"/>
      <c r="G272" s="14"/>
      <c r="H272" s="14"/>
      <c r="I272" s="144"/>
    </row>
    <row r="273" spans="1:9">
      <c r="A273" s="11"/>
      <c r="B273" s="20"/>
      <c r="C273" s="13"/>
      <c r="D273" s="13"/>
      <c r="E273" s="13"/>
      <c r="F273" s="14"/>
      <c r="G273" s="14"/>
      <c r="H273" s="14"/>
      <c r="I273" s="144"/>
    </row>
    <row r="274" spans="1:9" ht="27" customHeight="1">
      <c r="A274" s="11"/>
      <c r="B274" s="18" t="s">
        <v>400</v>
      </c>
      <c r="C274" s="19"/>
      <c r="D274" s="13"/>
      <c r="E274" s="13"/>
      <c r="F274" s="26" t="s">
        <v>401</v>
      </c>
      <c r="G274" s="14"/>
      <c r="H274" s="14"/>
      <c r="I274" s="145">
        <f>SUM(I113:I273)</f>
        <v>0</v>
      </c>
    </row>
    <row r="275" spans="1:9">
      <c r="A275" s="11"/>
      <c r="B275" s="18"/>
      <c r="C275" s="24"/>
      <c r="D275" s="24"/>
      <c r="E275" s="24"/>
      <c r="F275" s="26"/>
      <c r="G275" s="14"/>
      <c r="H275" s="14"/>
      <c r="I275" s="145"/>
    </row>
    <row r="276" spans="1:9">
      <c r="A276" s="11"/>
      <c r="B276" s="18"/>
      <c r="C276" s="24"/>
      <c r="D276" s="24"/>
      <c r="E276" s="24"/>
      <c r="F276" s="26"/>
      <c r="G276" s="14"/>
      <c r="H276" s="14"/>
      <c r="I276" s="145"/>
    </row>
    <row r="277" spans="1:9">
      <c r="A277" s="11"/>
      <c r="B277" s="18"/>
      <c r="C277" s="24"/>
      <c r="D277" s="24"/>
      <c r="E277" s="24"/>
      <c r="F277" s="26"/>
      <c r="G277" s="14"/>
      <c r="H277" s="14"/>
      <c r="I277" s="145"/>
    </row>
    <row r="278" spans="1:9">
      <c r="A278" s="11"/>
      <c r="B278" s="12" t="str">
        <f>B4</f>
        <v>PROPOSED MINI WATER SYSTEM REHABILITATION</v>
      </c>
      <c r="C278" s="24"/>
      <c r="D278" s="24"/>
      <c r="E278" s="24"/>
      <c r="F278" s="26"/>
      <c r="G278" s="14"/>
      <c r="H278" s="14"/>
      <c r="I278" s="145"/>
    </row>
    <row r="279" spans="1:9">
      <c r="A279" s="11"/>
      <c r="B279" s="12" t="str">
        <f>B5</f>
        <v>CAANOOLE VILLAGE  AFGOYE DISTRICT</v>
      </c>
      <c r="C279" s="24"/>
      <c r="D279" s="24"/>
      <c r="E279" s="24"/>
      <c r="F279" s="26"/>
      <c r="G279" s="14"/>
      <c r="H279" s="14"/>
      <c r="I279" s="145"/>
    </row>
    <row r="280" spans="1:9">
      <c r="A280" s="11"/>
      <c r="B280" s="12"/>
      <c r="C280" s="24"/>
      <c r="D280" s="24"/>
      <c r="E280" s="24"/>
      <c r="F280" s="26"/>
      <c r="G280" s="14"/>
      <c r="H280" s="14"/>
      <c r="I280" s="145"/>
    </row>
    <row r="281" spans="1:9">
      <c r="A281" s="11"/>
      <c r="B281" s="12"/>
      <c r="C281" s="24"/>
      <c r="D281" s="24"/>
      <c r="E281" s="24"/>
      <c r="F281" s="26"/>
      <c r="G281" s="14"/>
      <c r="H281" s="14"/>
      <c r="I281" s="145"/>
    </row>
    <row r="282" spans="1:9">
      <c r="A282" s="11"/>
      <c r="B282" s="12" t="str">
        <f>B7</f>
        <v>SECTION 2: ELEVATED WATER TANK</v>
      </c>
      <c r="C282" s="24"/>
      <c r="D282" s="24"/>
      <c r="E282" s="24"/>
      <c r="F282" s="26"/>
      <c r="G282" s="14"/>
      <c r="H282" s="14"/>
      <c r="I282" s="145"/>
    </row>
    <row r="283" spans="1:9">
      <c r="A283" s="11"/>
      <c r="B283" s="18"/>
      <c r="C283" s="24"/>
      <c r="D283" s="24"/>
      <c r="E283" s="24"/>
      <c r="F283" s="26"/>
      <c r="G283" s="14"/>
      <c r="H283" s="14"/>
      <c r="I283" s="145"/>
    </row>
    <row r="284" spans="1:9">
      <c r="A284" s="11"/>
      <c r="B284" s="12" t="s">
        <v>417</v>
      </c>
      <c r="C284" s="24"/>
      <c r="D284" s="24"/>
      <c r="E284" s="24"/>
      <c r="F284" s="26"/>
      <c r="G284" s="14"/>
      <c r="H284" s="14"/>
      <c r="I284" s="145"/>
    </row>
    <row r="285" spans="1:9">
      <c r="A285" s="11"/>
      <c r="B285" s="18"/>
      <c r="C285" s="24"/>
      <c r="D285" s="24"/>
      <c r="E285" s="24"/>
      <c r="F285" s="26"/>
      <c r="G285" s="14"/>
      <c r="H285" s="14"/>
      <c r="I285" s="145"/>
    </row>
    <row r="286" spans="1:9">
      <c r="A286" s="11"/>
      <c r="B286" s="20"/>
      <c r="C286" s="13"/>
      <c r="D286" s="13"/>
      <c r="E286" s="13"/>
      <c r="F286" s="14"/>
      <c r="G286" s="14"/>
      <c r="H286" s="14"/>
      <c r="I286" s="144"/>
    </row>
    <row r="287" spans="1:9">
      <c r="A287" s="11"/>
      <c r="B287" s="22" t="s">
        <v>685</v>
      </c>
      <c r="C287" s="13"/>
      <c r="D287" s="13"/>
      <c r="E287" s="13"/>
      <c r="F287" s="14"/>
      <c r="G287" s="14"/>
      <c r="H287" s="14"/>
      <c r="I287" s="144"/>
    </row>
    <row r="288" spans="1:9">
      <c r="A288" s="11"/>
      <c r="B288" s="20"/>
      <c r="C288" s="13"/>
      <c r="D288" s="13"/>
      <c r="E288" s="13"/>
      <c r="F288" s="14"/>
      <c r="G288" s="14"/>
      <c r="H288" s="14"/>
      <c r="I288" s="144"/>
    </row>
    <row r="289" spans="1:9">
      <c r="A289" s="11"/>
      <c r="B289" s="22" t="s">
        <v>462</v>
      </c>
      <c r="C289" s="13"/>
      <c r="D289" s="13"/>
      <c r="E289" s="13"/>
      <c r="F289" s="14"/>
      <c r="G289" s="14"/>
      <c r="H289" s="14"/>
      <c r="I289" s="144"/>
    </row>
    <row r="290" spans="1:9">
      <c r="A290" s="11"/>
      <c r="B290" s="22" t="s">
        <v>463</v>
      </c>
      <c r="C290" s="13"/>
      <c r="D290" s="13"/>
      <c r="E290" s="13"/>
      <c r="F290" s="14"/>
      <c r="G290" s="14"/>
      <c r="H290" s="14"/>
      <c r="I290" s="144"/>
    </row>
    <row r="291" spans="1:9">
      <c r="A291" s="11"/>
      <c r="B291" s="22"/>
      <c r="C291" s="13"/>
      <c r="D291" s="13"/>
      <c r="E291" s="13"/>
      <c r="F291" s="14"/>
      <c r="G291" s="14"/>
      <c r="H291" s="14"/>
      <c r="I291" s="144"/>
    </row>
    <row r="292" spans="1:9" ht="15.6">
      <c r="A292" s="11" t="s">
        <v>15</v>
      </c>
      <c r="B292" s="20" t="s">
        <v>686</v>
      </c>
      <c r="C292" s="13"/>
      <c r="D292" s="13"/>
      <c r="E292" s="13"/>
      <c r="F292" s="15" t="s">
        <v>21</v>
      </c>
      <c r="G292" s="14">
        <f>G269*0.2</f>
        <v>8.64</v>
      </c>
      <c r="H292" s="14"/>
      <c r="I292" s="144">
        <f>H292*G292</f>
        <v>0</v>
      </c>
    </row>
    <row r="293" spans="1:9">
      <c r="A293" s="11"/>
      <c r="B293" s="20"/>
      <c r="C293" s="13"/>
      <c r="D293" s="13"/>
      <c r="E293" s="13"/>
      <c r="F293" s="14"/>
      <c r="G293" s="14"/>
      <c r="H293" s="14"/>
      <c r="I293" s="144"/>
    </row>
    <row r="294" spans="1:9">
      <c r="A294" s="11"/>
      <c r="B294" s="20"/>
      <c r="C294" s="13"/>
      <c r="D294" s="13"/>
      <c r="E294" s="13"/>
      <c r="F294" s="14"/>
      <c r="G294" s="14"/>
      <c r="H294" s="14"/>
      <c r="I294" s="144"/>
    </row>
    <row r="295" spans="1:9">
      <c r="A295" s="11"/>
      <c r="B295" s="396"/>
      <c r="C295" s="13"/>
      <c r="D295" s="13"/>
      <c r="E295" s="13"/>
      <c r="F295" s="14"/>
      <c r="G295" s="14"/>
      <c r="H295" s="14"/>
      <c r="I295" s="144"/>
    </row>
    <row r="296" spans="1:9">
      <c r="A296" s="11"/>
      <c r="B296" s="396"/>
      <c r="C296" s="13"/>
      <c r="D296" s="13"/>
      <c r="E296" s="13"/>
      <c r="F296" s="14"/>
      <c r="G296" s="14"/>
      <c r="H296" s="14"/>
      <c r="I296" s="144"/>
    </row>
    <row r="297" spans="1:9">
      <c r="A297" s="11"/>
      <c r="B297" s="397"/>
      <c r="C297" s="13"/>
      <c r="D297" s="13"/>
      <c r="E297" s="13"/>
      <c r="F297" s="14"/>
      <c r="G297" s="14"/>
      <c r="H297" s="14"/>
      <c r="I297" s="144"/>
    </row>
    <row r="298" spans="1:9">
      <c r="A298" s="11"/>
      <c r="B298" s="20"/>
      <c r="C298" s="13"/>
      <c r="D298" s="13"/>
      <c r="E298" s="13"/>
      <c r="F298" s="14"/>
      <c r="G298" s="14"/>
      <c r="H298" s="14"/>
      <c r="I298" s="144"/>
    </row>
    <row r="299" spans="1:9">
      <c r="A299" s="11"/>
      <c r="B299" s="20"/>
      <c r="C299" s="13"/>
      <c r="D299" s="13"/>
      <c r="E299" s="13"/>
      <c r="F299" s="14"/>
      <c r="G299" s="14"/>
      <c r="H299" s="14"/>
      <c r="I299" s="144"/>
    </row>
    <row r="300" spans="1:9">
      <c r="A300" s="11"/>
      <c r="B300" s="20"/>
      <c r="C300" s="13"/>
      <c r="D300" s="13"/>
      <c r="E300" s="13"/>
      <c r="F300" s="14"/>
      <c r="G300" s="14"/>
      <c r="H300" s="14"/>
      <c r="I300" s="144"/>
    </row>
    <row r="301" spans="1:9">
      <c r="A301" s="11"/>
      <c r="B301" s="20"/>
      <c r="C301" s="13"/>
      <c r="D301" s="13"/>
      <c r="E301" s="13"/>
      <c r="F301" s="14"/>
      <c r="G301" s="14"/>
      <c r="H301" s="14"/>
      <c r="I301" s="144"/>
    </row>
    <row r="302" spans="1:9">
      <c r="A302" s="11"/>
      <c r="B302" s="20"/>
      <c r="C302" s="13"/>
      <c r="D302" s="13"/>
      <c r="E302" s="13"/>
      <c r="F302" s="14"/>
      <c r="G302" s="14"/>
      <c r="H302" s="14"/>
      <c r="I302" s="144"/>
    </row>
    <row r="303" spans="1:9">
      <c r="A303" s="11"/>
      <c r="B303" s="20"/>
      <c r="C303" s="13"/>
      <c r="D303" s="13"/>
      <c r="E303" s="13"/>
      <c r="F303" s="14"/>
      <c r="G303" s="14"/>
      <c r="H303" s="14"/>
      <c r="I303" s="144"/>
    </row>
    <row r="304" spans="1:9">
      <c r="A304" s="11"/>
      <c r="B304" s="20"/>
      <c r="C304" s="13"/>
      <c r="D304" s="13"/>
      <c r="E304" s="13"/>
      <c r="F304" s="14"/>
      <c r="G304" s="14"/>
      <c r="H304" s="14"/>
      <c r="I304" s="144"/>
    </row>
    <row r="305" spans="1:9">
      <c r="A305" s="11"/>
      <c r="B305" s="20"/>
      <c r="C305" s="13"/>
      <c r="D305" s="13"/>
      <c r="E305" s="13"/>
      <c r="F305" s="14"/>
      <c r="G305" s="14"/>
      <c r="H305" s="14"/>
      <c r="I305" s="144"/>
    </row>
    <row r="306" spans="1:9">
      <c r="A306" s="11"/>
      <c r="B306" s="20"/>
      <c r="C306" s="13"/>
      <c r="D306" s="13"/>
      <c r="E306" s="13"/>
      <c r="F306" s="14"/>
      <c r="G306" s="14"/>
      <c r="H306" s="14"/>
      <c r="I306" s="144"/>
    </row>
    <row r="307" spans="1:9">
      <c r="A307" s="11"/>
      <c r="B307" s="20"/>
      <c r="C307" s="13"/>
      <c r="D307" s="13"/>
      <c r="E307" s="13"/>
      <c r="F307" s="14"/>
      <c r="G307" s="14"/>
      <c r="H307" s="14"/>
      <c r="I307" s="144"/>
    </row>
    <row r="308" spans="1:9">
      <c r="A308" s="11"/>
      <c r="B308" s="20"/>
      <c r="C308" s="13"/>
      <c r="D308" s="13"/>
      <c r="E308" s="13"/>
      <c r="F308" s="14"/>
      <c r="G308" s="14"/>
      <c r="H308" s="14"/>
      <c r="I308" s="144"/>
    </row>
    <row r="309" spans="1:9">
      <c r="A309" s="11"/>
      <c r="B309" s="27"/>
      <c r="C309" s="13"/>
      <c r="D309" s="13"/>
      <c r="E309" s="13"/>
      <c r="F309" s="11"/>
      <c r="G309" s="14"/>
      <c r="H309" s="14"/>
      <c r="I309" s="144"/>
    </row>
    <row r="310" spans="1:9">
      <c r="A310" s="11"/>
      <c r="B310" s="28"/>
      <c r="C310" s="13"/>
      <c r="D310" s="13"/>
      <c r="E310" s="13"/>
      <c r="F310" s="14"/>
      <c r="G310" s="14"/>
      <c r="H310" s="14"/>
      <c r="I310" s="148"/>
    </row>
    <row r="311" spans="1:9">
      <c r="A311" s="11"/>
      <c r="B311" s="20"/>
      <c r="C311" s="13"/>
      <c r="D311" s="13"/>
      <c r="E311" s="13"/>
      <c r="F311" s="14"/>
      <c r="G311" s="14"/>
      <c r="H311" s="14"/>
      <c r="I311" s="144"/>
    </row>
    <row r="312" spans="1:9">
      <c r="A312" s="11"/>
      <c r="B312" s="18" t="s">
        <v>400</v>
      </c>
      <c r="C312" s="19"/>
      <c r="D312" s="13"/>
      <c r="E312" s="13"/>
      <c r="F312" s="26" t="s">
        <v>401</v>
      </c>
      <c r="G312" s="14"/>
      <c r="H312" s="14"/>
      <c r="I312" s="145">
        <f>SUM(I286:I311)</f>
        <v>0</v>
      </c>
    </row>
    <row r="313" spans="1:9">
      <c r="A313" s="11"/>
      <c r="B313" s="18"/>
      <c r="C313" s="24"/>
      <c r="D313" s="24"/>
      <c r="E313" s="24"/>
      <c r="F313" s="26"/>
      <c r="G313" s="14"/>
      <c r="H313" s="14"/>
      <c r="I313" s="147"/>
    </row>
    <row r="314" spans="1:9">
      <c r="A314" s="11"/>
      <c r="B314" s="18"/>
      <c r="C314" s="24"/>
      <c r="D314" s="24"/>
      <c r="E314" s="24"/>
      <c r="F314" s="26"/>
      <c r="G314" s="14"/>
      <c r="H314" s="14"/>
      <c r="I314" s="145"/>
    </row>
    <row r="315" spans="1:9">
      <c r="A315" s="30"/>
      <c r="B315" s="31"/>
      <c r="C315" s="32"/>
      <c r="D315" s="32"/>
      <c r="E315" s="32"/>
      <c r="F315" s="33"/>
      <c r="G315" s="33"/>
      <c r="H315" s="33"/>
      <c r="I315" s="148"/>
    </row>
    <row r="316" spans="1:9">
      <c r="A316" s="11"/>
      <c r="B316" s="12"/>
      <c r="C316" s="13"/>
      <c r="D316" s="13"/>
      <c r="E316" s="13"/>
      <c r="F316" s="14"/>
      <c r="G316" s="14"/>
      <c r="H316" s="14"/>
      <c r="I316" s="144"/>
    </row>
    <row r="317" spans="1:9">
      <c r="A317" s="11"/>
      <c r="B317" s="12" t="str">
        <f>B4</f>
        <v>PROPOSED MINI WATER SYSTEM REHABILITATION</v>
      </c>
      <c r="C317" s="13"/>
      <c r="D317" s="13"/>
      <c r="E317" s="13"/>
      <c r="F317" s="14"/>
      <c r="G317" s="14"/>
      <c r="H317" s="14"/>
      <c r="I317" s="144"/>
    </row>
    <row r="318" spans="1:9">
      <c r="A318" s="11"/>
      <c r="B318" s="12" t="str">
        <f>B5</f>
        <v>CAANOOLE VILLAGE  AFGOYE DISTRICT</v>
      </c>
      <c r="C318" s="13"/>
      <c r="D318" s="13"/>
      <c r="E318" s="13"/>
      <c r="F318" s="14"/>
      <c r="G318" s="14"/>
      <c r="H318" s="14"/>
      <c r="I318" s="144"/>
    </row>
    <row r="319" spans="1:9">
      <c r="A319" s="11"/>
      <c r="B319" s="12"/>
      <c r="C319" s="13"/>
      <c r="D319" s="13"/>
      <c r="E319" s="13"/>
      <c r="F319" s="14"/>
      <c r="G319" s="14"/>
      <c r="H319" s="14"/>
      <c r="I319" s="144"/>
    </row>
    <row r="320" spans="1:9">
      <c r="A320" s="11"/>
      <c r="B320" s="12"/>
      <c r="C320" s="13"/>
      <c r="D320" s="13"/>
      <c r="E320" s="13"/>
      <c r="F320" s="14"/>
      <c r="G320" s="14"/>
      <c r="H320" s="14"/>
      <c r="I320" s="144"/>
    </row>
    <row r="321" spans="1:9">
      <c r="A321" s="11"/>
      <c r="B321" s="12" t="str">
        <f>B7</f>
        <v>SECTION 2: ELEVATED WATER TANK</v>
      </c>
      <c r="C321" s="13"/>
      <c r="D321" s="13"/>
      <c r="E321" s="13"/>
      <c r="F321" s="14"/>
      <c r="G321" s="14"/>
      <c r="H321" s="14"/>
      <c r="I321" s="144"/>
    </row>
    <row r="322" spans="1:9">
      <c r="A322" s="11"/>
      <c r="B322" s="12"/>
      <c r="C322" s="13"/>
      <c r="D322" s="13"/>
      <c r="E322" s="13"/>
      <c r="F322" s="14"/>
      <c r="G322" s="14"/>
      <c r="H322" s="14"/>
      <c r="I322" s="144"/>
    </row>
    <row r="323" spans="1:9">
      <c r="A323" s="11"/>
      <c r="B323" s="12" t="s">
        <v>418</v>
      </c>
      <c r="C323" s="13"/>
      <c r="D323" s="13"/>
      <c r="E323" s="13"/>
      <c r="F323" s="14"/>
      <c r="G323" s="14"/>
      <c r="H323" s="14"/>
      <c r="I323" s="144"/>
    </row>
    <row r="324" spans="1:9">
      <c r="A324" s="11"/>
      <c r="B324" s="12"/>
      <c r="C324" s="13"/>
      <c r="D324" s="13"/>
      <c r="E324" s="13"/>
      <c r="F324" s="14"/>
      <c r="G324" s="14"/>
      <c r="H324" s="14"/>
      <c r="I324" s="144"/>
    </row>
    <row r="325" spans="1:9">
      <c r="A325" s="11"/>
      <c r="B325" s="23"/>
      <c r="C325" s="13"/>
      <c r="D325" s="13"/>
      <c r="E325" s="13"/>
      <c r="F325" s="14"/>
      <c r="G325" s="14"/>
      <c r="H325" s="14"/>
      <c r="I325" s="144"/>
    </row>
    <row r="326" spans="1:9">
      <c r="A326" s="11"/>
      <c r="B326" s="22" t="s">
        <v>54</v>
      </c>
      <c r="C326" s="13"/>
      <c r="D326" s="13"/>
      <c r="E326" s="13"/>
      <c r="F326" s="14"/>
      <c r="G326" s="14"/>
      <c r="H326" s="14"/>
      <c r="I326" s="144"/>
    </row>
    <row r="327" spans="1:9">
      <c r="A327" s="11"/>
      <c r="B327" s="23"/>
      <c r="C327" s="13"/>
      <c r="D327" s="13"/>
      <c r="E327" s="13"/>
      <c r="F327" s="14"/>
      <c r="G327" s="14"/>
      <c r="H327" s="14"/>
      <c r="I327" s="144"/>
    </row>
    <row r="328" spans="1:9">
      <c r="A328" s="11" t="s">
        <v>15</v>
      </c>
      <c r="B328" s="20" t="s">
        <v>466</v>
      </c>
      <c r="C328" s="13"/>
      <c r="D328" s="13"/>
      <c r="E328" s="13"/>
      <c r="F328" s="14"/>
      <c r="G328" s="14"/>
      <c r="H328" s="14"/>
      <c r="I328" s="144"/>
    </row>
    <row r="329" spans="1:9">
      <c r="A329" s="11"/>
      <c r="B329" s="20"/>
      <c r="C329" s="13"/>
      <c r="D329" s="13"/>
      <c r="E329" s="13"/>
      <c r="F329" s="14"/>
      <c r="G329" s="14"/>
      <c r="H329" s="14"/>
      <c r="I329" s="144"/>
    </row>
    <row r="330" spans="1:9" ht="15.6">
      <c r="A330" s="11"/>
      <c r="B330" s="20" t="s">
        <v>467</v>
      </c>
      <c r="C330" s="13"/>
      <c r="D330" s="13"/>
      <c r="E330" s="13"/>
      <c r="F330" s="15" t="s">
        <v>20</v>
      </c>
      <c r="G330" s="14">
        <f>5*4</f>
        <v>20</v>
      </c>
      <c r="H330" s="14"/>
      <c r="I330" s="144">
        <f>G330*H330</f>
        <v>0</v>
      </c>
    </row>
    <row r="331" spans="1:9">
      <c r="A331" s="11"/>
      <c r="B331" s="20"/>
      <c r="C331" s="13"/>
      <c r="D331" s="13"/>
      <c r="E331" s="13"/>
      <c r="F331" s="14"/>
      <c r="G331" s="14"/>
      <c r="H331" s="14"/>
      <c r="I331" s="144"/>
    </row>
    <row r="332" spans="1:9">
      <c r="A332" s="11" t="s">
        <v>3</v>
      </c>
      <c r="B332" s="22" t="s">
        <v>687</v>
      </c>
      <c r="C332" s="13"/>
      <c r="D332" s="13"/>
      <c r="E332" s="13"/>
      <c r="F332" s="15"/>
      <c r="G332" s="14"/>
      <c r="H332" s="14"/>
      <c r="I332" s="144"/>
    </row>
    <row r="333" spans="1:9">
      <c r="A333" s="11"/>
      <c r="B333" s="22" t="s">
        <v>688</v>
      </c>
      <c r="C333" s="13"/>
      <c r="D333" s="13"/>
      <c r="E333" s="13"/>
      <c r="F333" s="15"/>
      <c r="G333" s="14"/>
      <c r="H333" s="14"/>
      <c r="I333" s="144"/>
    </row>
    <row r="334" spans="1:9">
      <c r="A334" s="11"/>
      <c r="B334" s="22"/>
      <c r="C334" s="13"/>
      <c r="D334" s="13"/>
      <c r="E334" s="13"/>
      <c r="F334" s="15"/>
      <c r="G334" s="14"/>
      <c r="H334" s="14"/>
      <c r="I334" s="144"/>
    </row>
    <row r="335" spans="1:9">
      <c r="A335" s="11"/>
      <c r="B335" s="20" t="s">
        <v>689</v>
      </c>
      <c r="C335" s="13"/>
      <c r="D335" s="13"/>
      <c r="E335" s="13"/>
      <c r="F335" s="15"/>
      <c r="G335" s="14"/>
      <c r="H335" s="14"/>
      <c r="I335" s="144"/>
    </row>
    <row r="336" spans="1:9">
      <c r="A336" s="11"/>
      <c r="B336" s="20"/>
      <c r="C336" s="13"/>
      <c r="D336" s="13"/>
      <c r="E336" s="13"/>
      <c r="F336" s="15"/>
      <c r="G336" s="14"/>
      <c r="H336" s="14"/>
      <c r="I336" s="144"/>
    </row>
    <row r="337" spans="1:9" ht="15.6">
      <c r="A337" s="11"/>
      <c r="B337" s="20" t="s">
        <v>690</v>
      </c>
      <c r="C337" s="13"/>
      <c r="D337" s="13"/>
      <c r="E337" s="13"/>
      <c r="F337" s="15" t="s">
        <v>20</v>
      </c>
      <c r="G337" s="14">
        <f>5*4</f>
        <v>20</v>
      </c>
      <c r="H337" s="14"/>
      <c r="I337" s="144">
        <f>G337*H337</f>
        <v>0</v>
      </c>
    </row>
    <row r="338" spans="1:9">
      <c r="A338" s="11"/>
      <c r="B338" s="20"/>
      <c r="C338" s="13"/>
      <c r="D338" s="13"/>
      <c r="E338" s="13"/>
      <c r="F338" s="15"/>
      <c r="G338" s="14"/>
      <c r="H338" s="14"/>
      <c r="I338" s="144"/>
    </row>
    <row r="339" spans="1:9" ht="15.6">
      <c r="A339" s="11"/>
      <c r="B339" s="20" t="s">
        <v>691</v>
      </c>
      <c r="C339" s="13"/>
      <c r="D339" s="13"/>
      <c r="E339" s="13"/>
      <c r="F339" s="15" t="s">
        <v>20</v>
      </c>
      <c r="G339" s="14">
        <f>G337</f>
        <v>20</v>
      </c>
      <c r="H339" s="14"/>
      <c r="I339" s="144">
        <f>G339*H339</f>
        <v>0</v>
      </c>
    </row>
    <row r="340" spans="1:9">
      <c r="A340" s="11"/>
      <c r="B340" s="20"/>
      <c r="C340" s="13"/>
      <c r="D340" s="13"/>
      <c r="E340" s="13"/>
      <c r="F340" s="15"/>
      <c r="G340" s="14"/>
      <c r="H340" s="14"/>
      <c r="I340" s="144"/>
    </row>
    <row r="341" spans="1:9" ht="15.6">
      <c r="A341" s="11"/>
      <c r="B341" s="20" t="s">
        <v>692</v>
      </c>
      <c r="C341" s="13"/>
      <c r="D341" s="13"/>
      <c r="E341" s="13"/>
      <c r="F341" s="15" t="s">
        <v>20</v>
      </c>
      <c r="G341" s="14">
        <f>(5*3)*2 + (4*3)*2</f>
        <v>54</v>
      </c>
      <c r="H341" s="14"/>
      <c r="I341" s="144">
        <f>G341*H341</f>
        <v>0</v>
      </c>
    </row>
    <row r="342" spans="1:9">
      <c r="A342" s="11"/>
      <c r="B342" s="20"/>
      <c r="C342" s="13"/>
      <c r="D342" s="13"/>
      <c r="E342" s="13"/>
      <c r="F342" s="14"/>
      <c r="G342" s="14"/>
      <c r="H342" s="14"/>
      <c r="I342" s="144"/>
    </row>
    <row r="343" spans="1:9" ht="15.6">
      <c r="A343" s="11"/>
      <c r="B343" s="20" t="s">
        <v>693</v>
      </c>
      <c r="C343" s="13"/>
      <c r="D343" s="13"/>
      <c r="E343" s="13"/>
      <c r="F343" s="15" t="s">
        <v>20</v>
      </c>
      <c r="G343" s="14">
        <f>(0.6*4*6)*6</f>
        <v>86.399999999999991</v>
      </c>
      <c r="H343" s="14"/>
      <c r="I343" s="144">
        <f>G343*H343</f>
        <v>0</v>
      </c>
    </row>
    <row r="344" spans="1:9">
      <c r="A344" s="11"/>
      <c r="B344" s="20"/>
      <c r="C344" s="13"/>
      <c r="D344" s="13"/>
      <c r="E344" s="13"/>
      <c r="F344" s="14"/>
      <c r="G344" s="14"/>
      <c r="H344" s="14"/>
      <c r="I344" s="144"/>
    </row>
    <row r="345" spans="1:9">
      <c r="A345" s="11"/>
      <c r="B345" s="20"/>
      <c r="C345" s="13"/>
      <c r="D345" s="13"/>
      <c r="E345" s="13"/>
      <c r="F345" s="14"/>
      <c r="G345" s="14"/>
      <c r="H345" s="14"/>
      <c r="I345" s="144"/>
    </row>
    <row r="346" spans="1:9">
      <c r="A346" s="11" t="s">
        <v>5</v>
      </c>
      <c r="B346" s="22" t="s">
        <v>694</v>
      </c>
      <c r="C346" s="13"/>
      <c r="D346" s="13"/>
      <c r="E346" s="13"/>
      <c r="F346" s="14"/>
      <c r="G346" s="14"/>
      <c r="H346" s="14"/>
      <c r="I346" s="144"/>
    </row>
    <row r="347" spans="1:9">
      <c r="A347" s="11"/>
      <c r="B347" s="22" t="s">
        <v>687</v>
      </c>
      <c r="C347" s="13"/>
      <c r="D347" s="13"/>
      <c r="E347" s="13"/>
      <c r="F347" s="14"/>
      <c r="G347" s="14"/>
      <c r="H347" s="14"/>
      <c r="I347" s="144"/>
    </row>
    <row r="348" spans="1:9">
      <c r="A348" s="11"/>
      <c r="B348" s="22" t="s">
        <v>695</v>
      </c>
      <c r="C348" s="13"/>
      <c r="D348" s="13"/>
      <c r="E348" s="13"/>
      <c r="F348" s="14"/>
      <c r="G348" s="14"/>
      <c r="H348" s="14"/>
      <c r="I348" s="144"/>
    </row>
    <row r="349" spans="1:9">
      <c r="A349" s="11"/>
      <c r="B349" s="22"/>
      <c r="C349" s="13"/>
      <c r="D349" s="13"/>
      <c r="E349" s="13"/>
      <c r="F349" s="14"/>
      <c r="G349" s="14"/>
      <c r="H349" s="14"/>
      <c r="I349" s="144"/>
    </row>
    <row r="350" spans="1:9">
      <c r="A350" s="11"/>
      <c r="B350" s="20" t="s">
        <v>696</v>
      </c>
      <c r="C350" s="13"/>
      <c r="D350" s="13"/>
      <c r="E350" s="13"/>
      <c r="F350" s="14"/>
      <c r="G350" s="14"/>
      <c r="H350" s="14"/>
      <c r="I350" s="144"/>
    </row>
    <row r="351" spans="1:9">
      <c r="A351" s="11"/>
      <c r="B351" s="20"/>
      <c r="C351" s="13"/>
      <c r="D351" s="13"/>
      <c r="E351" s="13"/>
      <c r="F351" s="14"/>
      <c r="G351" s="14"/>
      <c r="H351" s="14"/>
      <c r="I351" s="144"/>
    </row>
    <row r="352" spans="1:9" ht="15.6">
      <c r="A352" s="11"/>
      <c r="B352" s="20" t="s">
        <v>697</v>
      </c>
      <c r="C352" s="13"/>
      <c r="D352" s="13"/>
      <c r="E352" s="13"/>
      <c r="F352" s="15" t="s">
        <v>20</v>
      </c>
      <c r="G352" s="14">
        <f>G337</f>
        <v>20</v>
      </c>
      <c r="H352" s="14"/>
      <c r="I352" s="144">
        <f>G352*H352</f>
        <v>0</v>
      </c>
    </row>
    <row r="353" spans="1:9">
      <c r="A353" s="11"/>
      <c r="B353" s="20"/>
      <c r="C353" s="13"/>
      <c r="D353" s="13"/>
      <c r="E353" s="13"/>
      <c r="F353" s="14"/>
      <c r="G353" s="14"/>
      <c r="H353" s="14"/>
      <c r="I353" s="144"/>
    </row>
    <row r="354" spans="1:9" ht="15.6">
      <c r="A354" s="398"/>
      <c r="B354" s="20" t="s">
        <v>698</v>
      </c>
      <c r="C354" s="13"/>
      <c r="D354" s="13"/>
      <c r="E354" s="13"/>
      <c r="F354" s="15" t="s">
        <v>20</v>
      </c>
      <c r="G354" s="14">
        <f>G339</f>
        <v>20</v>
      </c>
      <c r="H354" s="14"/>
      <c r="I354" s="144">
        <f>G354*H354</f>
        <v>0</v>
      </c>
    </row>
    <row r="355" spans="1:9">
      <c r="A355" s="398"/>
      <c r="B355" s="20"/>
      <c r="C355" s="13"/>
      <c r="D355" s="13"/>
      <c r="E355" s="13"/>
      <c r="F355" s="14"/>
      <c r="G355" s="14"/>
      <c r="H355" s="14"/>
      <c r="I355" s="144"/>
    </row>
    <row r="356" spans="1:9" ht="15.6">
      <c r="A356" s="398"/>
      <c r="B356" s="20" t="s">
        <v>699</v>
      </c>
      <c r="C356" s="13"/>
      <c r="D356" s="13"/>
      <c r="E356" s="13"/>
      <c r="F356" s="15" t="s">
        <v>20</v>
      </c>
      <c r="G356" s="14">
        <f>G341</f>
        <v>54</v>
      </c>
      <c r="H356" s="14"/>
      <c r="I356" s="144">
        <f>G356*H356</f>
        <v>0</v>
      </c>
    </row>
    <row r="357" spans="1:9">
      <c r="A357" s="398"/>
      <c r="B357" s="20"/>
      <c r="C357" s="13"/>
      <c r="D357" s="13"/>
      <c r="E357" s="13"/>
      <c r="F357" s="15"/>
      <c r="G357" s="14"/>
      <c r="H357" s="14"/>
      <c r="I357" s="144"/>
    </row>
    <row r="358" spans="1:9">
      <c r="A358" s="398"/>
      <c r="B358" s="20"/>
      <c r="C358" s="13"/>
      <c r="D358" s="13"/>
      <c r="E358" s="13"/>
      <c r="F358" s="15"/>
      <c r="G358" s="14"/>
      <c r="H358" s="14"/>
      <c r="I358" s="144"/>
    </row>
    <row r="359" spans="1:9">
      <c r="A359" s="11"/>
      <c r="B359" s="20"/>
      <c r="C359" s="13"/>
      <c r="D359" s="13"/>
      <c r="E359" s="13"/>
      <c r="F359" s="15"/>
      <c r="G359" s="14"/>
      <c r="H359" s="14"/>
      <c r="I359" s="150"/>
    </row>
    <row r="360" spans="1:9">
      <c r="A360" s="11"/>
      <c r="B360" s="20" t="s">
        <v>419</v>
      </c>
      <c r="C360" s="13"/>
      <c r="D360" s="13"/>
      <c r="E360" s="13"/>
      <c r="F360" s="15"/>
      <c r="G360" s="14"/>
      <c r="H360" s="14"/>
      <c r="I360" s="150"/>
    </row>
    <row r="361" spans="1:9">
      <c r="A361" s="11"/>
      <c r="B361" s="20"/>
      <c r="C361" s="13"/>
      <c r="D361" s="13"/>
      <c r="E361" s="13"/>
      <c r="F361" s="11"/>
      <c r="G361" s="14"/>
      <c r="H361" s="14"/>
      <c r="I361" s="150"/>
    </row>
    <row r="362" spans="1:9">
      <c r="A362" s="11" t="s">
        <v>6</v>
      </c>
      <c r="B362" s="22" t="s">
        <v>700</v>
      </c>
      <c r="C362" s="20"/>
      <c r="D362" s="20"/>
      <c r="E362" s="20"/>
      <c r="F362" s="11"/>
      <c r="G362" s="14"/>
      <c r="H362" s="14"/>
      <c r="I362" s="150"/>
    </row>
    <row r="363" spans="1:9">
      <c r="A363" s="11"/>
      <c r="B363" s="22" t="s">
        <v>701</v>
      </c>
      <c r="C363" s="20"/>
      <c r="D363" s="20"/>
      <c r="E363" s="20"/>
      <c r="F363" s="11"/>
      <c r="G363" s="14"/>
      <c r="H363" s="14"/>
      <c r="I363" s="150"/>
    </row>
    <row r="364" spans="1:9">
      <c r="A364" s="11"/>
      <c r="B364" s="20"/>
      <c r="C364" s="20"/>
      <c r="D364" s="20"/>
      <c r="E364" s="20"/>
      <c r="F364" s="11"/>
      <c r="G364" s="14"/>
      <c r="H364" s="14"/>
      <c r="I364" s="150"/>
    </row>
    <row r="365" spans="1:9" ht="15.6">
      <c r="A365" s="11"/>
      <c r="B365" s="20" t="s">
        <v>702</v>
      </c>
      <c r="C365" s="20"/>
      <c r="D365" s="20"/>
      <c r="E365" s="20"/>
      <c r="F365" s="15" t="s">
        <v>20</v>
      </c>
      <c r="G365" s="14">
        <f>G337+G339+G341+G343</f>
        <v>180.39999999999998</v>
      </c>
      <c r="H365" s="14"/>
      <c r="I365" s="150">
        <f>H365*G365</f>
        <v>0</v>
      </c>
    </row>
    <row r="366" spans="1:9">
      <c r="A366" s="11"/>
      <c r="B366" s="27"/>
      <c r="C366" s="13"/>
      <c r="D366" s="13"/>
      <c r="E366" s="13"/>
      <c r="F366" s="11"/>
      <c r="G366" s="14"/>
      <c r="H366" s="14"/>
      <c r="I366" s="150"/>
    </row>
    <row r="367" spans="1:9">
      <c r="A367" s="11" t="s">
        <v>7</v>
      </c>
      <c r="B367" s="22" t="s">
        <v>420</v>
      </c>
      <c r="C367" s="13"/>
      <c r="D367" s="13"/>
      <c r="E367" s="13"/>
      <c r="F367" s="11"/>
      <c r="G367" s="14"/>
      <c r="H367" s="14"/>
      <c r="I367" s="150"/>
    </row>
    <row r="368" spans="1:9">
      <c r="A368" s="11"/>
      <c r="B368" s="134" t="s">
        <v>421</v>
      </c>
      <c r="C368" s="13"/>
      <c r="D368" s="13"/>
      <c r="E368" s="13"/>
      <c r="F368" s="11"/>
      <c r="G368" s="14"/>
      <c r="H368" s="14"/>
      <c r="I368" s="150"/>
    </row>
    <row r="369" spans="1:9">
      <c r="A369" s="11"/>
      <c r="B369" s="22" t="s">
        <v>422</v>
      </c>
      <c r="C369" s="13"/>
      <c r="D369" s="13"/>
      <c r="E369" s="13"/>
      <c r="F369" s="11"/>
      <c r="G369" s="14"/>
      <c r="H369" s="14"/>
      <c r="I369" s="150"/>
    </row>
    <row r="370" spans="1:9">
      <c r="A370" s="11"/>
      <c r="B370" s="17"/>
      <c r="C370" s="13"/>
      <c r="D370" s="13"/>
      <c r="E370" s="13"/>
      <c r="F370" s="11"/>
      <c r="G370" s="14"/>
      <c r="H370" s="14"/>
      <c r="I370" s="150"/>
    </row>
    <row r="371" spans="1:9" ht="15.6">
      <c r="A371" s="11"/>
      <c r="B371" s="27" t="s">
        <v>423</v>
      </c>
      <c r="C371" s="13"/>
      <c r="D371" s="13"/>
      <c r="E371" s="13"/>
      <c r="F371" s="15" t="s">
        <v>20</v>
      </c>
      <c r="G371" s="14">
        <f>G365</f>
        <v>180.39999999999998</v>
      </c>
      <c r="H371" s="14"/>
      <c r="I371" s="150">
        <f>H371*G371</f>
        <v>0</v>
      </c>
    </row>
    <row r="372" spans="1:9">
      <c r="A372" s="11"/>
      <c r="B372" s="27"/>
      <c r="C372" s="13"/>
      <c r="D372" s="13"/>
      <c r="E372" s="13"/>
      <c r="F372" s="11"/>
      <c r="G372" s="14"/>
      <c r="H372" s="14"/>
      <c r="I372" s="150"/>
    </row>
    <row r="373" spans="1:9">
      <c r="A373" s="11"/>
      <c r="B373" s="20"/>
      <c r="C373" s="29"/>
      <c r="D373" s="13"/>
      <c r="E373" s="13"/>
      <c r="F373" s="14"/>
      <c r="G373" s="138"/>
      <c r="H373" s="14"/>
      <c r="I373" s="144"/>
    </row>
    <row r="374" spans="1:9">
      <c r="A374" s="11"/>
      <c r="B374" s="22"/>
      <c r="C374" s="29"/>
      <c r="D374" s="13"/>
      <c r="E374" s="13"/>
      <c r="F374" s="14"/>
      <c r="G374" s="138"/>
      <c r="H374" s="14"/>
      <c r="I374" s="144"/>
    </row>
    <row r="375" spans="1:9">
      <c r="A375" s="11"/>
      <c r="B375" s="134"/>
      <c r="C375" s="29"/>
      <c r="D375" s="13"/>
      <c r="E375" s="13"/>
      <c r="F375" s="14"/>
      <c r="G375" s="138"/>
      <c r="H375" s="14"/>
      <c r="I375" s="144"/>
    </row>
    <row r="376" spans="1:9">
      <c r="A376" s="11"/>
      <c r="B376" s="22"/>
      <c r="C376" s="29"/>
      <c r="D376" s="13"/>
      <c r="E376" s="13"/>
      <c r="F376" s="14"/>
      <c r="G376" s="138"/>
      <c r="H376" s="14"/>
      <c r="I376" s="144"/>
    </row>
    <row r="377" spans="1:9">
      <c r="A377" s="11"/>
      <c r="B377" s="20"/>
      <c r="C377" s="29"/>
      <c r="D377" s="13"/>
      <c r="E377" s="13"/>
      <c r="F377" s="14"/>
      <c r="G377" s="138"/>
      <c r="H377" s="14"/>
      <c r="I377" s="144"/>
    </row>
    <row r="378" spans="1:9">
      <c r="A378" s="11"/>
      <c r="B378" s="20"/>
      <c r="C378" s="29"/>
      <c r="D378" s="13"/>
      <c r="E378" s="13"/>
      <c r="F378" s="14"/>
      <c r="G378" s="138"/>
      <c r="H378" s="14"/>
      <c r="I378" s="150"/>
    </row>
    <row r="379" spans="1:9">
      <c r="A379" s="11"/>
      <c r="B379" s="20"/>
      <c r="C379" s="29"/>
      <c r="D379" s="13"/>
      <c r="E379" s="13"/>
      <c r="F379" s="14"/>
      <c r="G379" s="138"/>
      <c r="H379" s="14"/>
      <c r="I379" s="144"/>
    </row>
    <row r="380" spans="1:9">
      <c r="A380" s="11"/>
      <c r="B380" s="20"/>
      <c r="C380" s="29"/>
      <c r="D380" s="13"/>
      <c r="E380" s="13"/>
      <c r="F380" s="14"/>
      <c r="G380" s="138"/>
      <c r="H380" s="14"/>
      <c r="I380" s="144"/>
    </row>
    <row r="381" spans="1:9">
      <c r="A381" s="11"/>
      <c r="B381" s="20"/>
      <c r="C381" s="29"/>
      <c r="D381" s="13"/>
      <c r="E381" s="13"/>
      <c r="F381" s="14"/>
      <c r="G381" s="138"/>
      <c r="H381" s="14"/>
      <c r="I381" s="144"/>
    </row>
    <row r="382" spans="1:9">
      <c r="A382" s="11"/>
      <c r="B382" s="20"/>
      <c r="C382" s="13"/>
      <c r="D382" s="13"/>
      <c r="E382" s="13"/>
      <c r="F382" s="14"/>
      <c r="G382" s="14"/>
      <c r="H382" s="14"/>
      <c r="I382" s="40"/>
    </row>
    <row r="383" spans="1:9">
      <c r="A383" s="11"/>
      <c r="B383" s="18" t="s">
        <v>400</v>
      </c>
      <c r="C383" s="19"/>
      <c r="D383" s="13"/>
      <c r="E383" s="13"/>
      <c r="F383" s="26" t="s">
        <v>401</v>
      </c>
      <c r="G383" s="14"/>
      <c r="H383" s="14"/>
      <c r="I383" s="151">
        <f>SUM(I345:I382)</f>
        <v>0</v>
      </c>
    </row>
    <row r="384" spans="1:9" ht="15.6" thickBot="1">
      <c r="A384" s="11"/>
      <c r="B384" s="20"/>
      <c r="C384" s="13"/>
      <c r="D384" s="13"/>
      <c r="E384" s="13"/>
      <c r="F384" s="14"/>
      <c r="G384" s="14"/>
      <c r="H384" s="14"/>
      <c r="I384" s="149"/>
    </row>
    <row r="385" spans="1:9" ht="15.6" thickTop="1">
      <c r="A385" s="11"/>
      <c r="B385" s="399"/>
      <c r="C385" s="13"/>
      <c r="D385" s="13"/>
      <c r="E385" s="13"/>
      <c r="F385" s="14"/>
      <c r="G385" s="14"/>
      <c r="H385" s="14"/>
      <c r="I385" s="144"/>
    </row>
    <row r="386" spans="1:9">
      <c r="A386" s="11"/>
      <c r="B386" s="39"/>
      <c r="C386" s="13"/>
      <c r="D386" s="13"/>
      <c r="E386" s="13"/>
      <c r="F386" s="14"/>
      <c r="G386" s="14"/>
      <c r="H386" s="14"/>
      <c r="I386" s="144"/>
    </row>
    <row r="387" spans="1:9">
      <c r="A387" s="11"/>
      <c r="B387" s="39"/>
      <c r="C387" s="13"/>
      <c r="D387" s="13"/>
      <c r="E387" s="13"/>
      <c r="F387" s="14"/>
      <c r="G387" s="14"/>
      <c r="H387" s="14"/>
      <c r="I387" s="144"/>
    </row>
    <row r="388" spans="1:9">
      <c r="A388" s="30"/>
      <c r="B388" s="31"/>
      <c r="C388" s="32"/>
      <c r="D388" s="32"/>
      <c r="E388" s="32"/>
      <c r="F388" s="33"/>
      <c r="G388" s="33"/>
      <c r="H388" s="33"/>
      <c r="I388" s="148"/>
    </row>
    <row r="389" spans="1:9">
      <c r="A389" s="11"/>
      <c r="B389" s="12"/>
      <c r="C389" s="19"/>
      <c r="D389" s="19"/>
      <c r="E389" s="19"/>
      <c r="F389" s="11"/>
      <c r="G389" s="14"/>
      <c r="H389" s="14"/>
      <c r="I389" s="144"/>
    </row>
    <row r="390" spans="1:9">
      <c r="A390" s="11"/>
      <c r="B390" s="41" t="str">
        <f>B4</f>
        <v>PROPOSED MINI WATER SYSTEM REHABILITATION</v>
      </c>
      <c r="C390" s="19"/>
      <c r="D390" s="19"/>
      <c r="E390" s="19"/>
      <c r="F390" s="11"/>
      <c r="G390" s="14"/>
      <c r="H390" s="14"/>
      <c r="I390" s="144"/>
    </row>
    <row r="391" spans="1:9">
      <c r="A391" s="11"/>
      <c r="B391" s="41" t="str">
        <f>B5</f>
        <v>CAANOOLE VILLAGE  AFGOYE DISTRICT</v>
      </c>
      <c r="C391" s="19"/>
      <c r="D391" s="19"/>
      <c r="E391" s="19"/>
      <c r="F391" s="11"/>
      <c r="G391" s="14"/>
      <c r="H391" s="14"/>
      <c r="I391" s="144"/>
    </row>
    <row r="392" spans="1:9">
      <c r="A392" s="11"/>
      <c r="B392" s="41"/>
      <c r="C392" s="19"/>
      <c r="D392" s="19"/>
      <c r="E392" s="19"/>
      <c r="F392" s="11"/>
      <c r="G392" s="14"/>
      <c r="H392" s="14"/>
      <c r="I392" s="144"/>
    </row>
    <row r="393" spans="1:9">
      <c r="A393" s="11"/>
      <c r="B393" s="41" t="str">
        <f>B7</f>
        <v>SECTION 2: ELEVATED WATER TANK</v>
      </c>
      <c r="C393" s="19"/>
      <c r="D393" s="19"/>
      <c r="E393" s="19"/>
      <c r="F393" s="11"/>
      <c r="G393" s="14"/>
      <c r="H393" s="14"/>
      <c r="I393" s="144"/>
    </row>
    <row r="394" spans="1:9">
      <c r="A394" s="11"/>
      <c r="B394" s="41"/>
      <c r="C394" s="19"/>
      <c r="D394" s="19"/>
      <c r="E394" s="19"/>
      <c r="F394" s="11"/>
      <c r="G394" s="14"/>
      <c r="H394" s="14"/>
      <c r="I394" s="144"/>
    </row>
    <row r="395" spans="1:9">
      <c r="A395" s="11"/>
      <c r="B395" s="12" t="s">
        <v>703</v>
      </c>
      <c r="C395" s="19"/>
      <c r="D395" s="19"/>
      <c r="E395" s="19"/>
      <c r="F395" s="11"/>
      <c r="G395" s="14"/>
      <c r="H395" s="14"/>
      <c r="I395" s="144"/>
    </row>
    <row r="396" spans="1:9">
      <c r="A396" s="11"/>
      <c r="B396" s="41"/>
      <c r="C396" s="19"/>
      <c r="D396" s="19"/>
      <c r="E396" s="19"/>
      <c r="F396" s="11"/>
      <c r="G396" s="14"/>
      <c r="H396" s="14"/>
      <c r="I396" s="144"/>
    </row>
    <row r="397" spans="1:9">
      <c r="A397" s="11" t="s">
        <v>15</v>
      </c>
      <c r="B397" s="22" t="s">
        <v>704</v>
      </c>
      <c r="C397" s="19"/>
      <c r="D397" s="19"/>
      <c r="E397" s="19"/>
      <c r="F397" s="11"/>
      <c r="G397" s="14"/>
      <c r="H397" s="14"/>
      <c r="I397" s="144"/>
    </row>
    <row r="398" spans="1:9">
      <c r="A398" s="11"/>
      <c r="B398" s="22" t="s">
        <v>705</v>
      </c>
      <c r="C398" s="19"/>
      <c r="D398" s="19"/>
      <c r="E398" s="19"/>
      <c r="F398" s="11"/>
      <c r="G398" s="14"/>
      <c r="H398" s="14"/>
      <c r="I398" s="144"/>
    </row>
    <row r="399" spans="1:9">
      <c r="A399" s="11"/>
      <c r="B399" s="22"/>
      <c r="C399" s="19"/>
      <c r="D399" s="19"/>
      <c r="E399" s="19"/>
      <c r="F399" s="11"/>
      <c r="G399" s="14"/>
      <c r="H399" s="14"/>
      <c r="I399" s="144"/>
    </row>
    <row r="400" spans="1:9">
      <c r="A400" s="11"/>
      <c r="B400" s="41"/>
      <c r="C400" s="19"/>
      <c r="D400" s="19"/>
      <c r="E400" s="19"/>
      <c r="F400" s="11"/>
      <c r="G400" s="14"/>
      <c r="H400" s="14"/>
      <c r="I400" s="144"/>
    </row>
    <row r="401" spans="1:9">
      <c r="A401" s="11"/>
      <c r="B401" s="20" t="s">
        <v>706</v>
      </c>
      <c r="C401" s="19"/>
      <c r="D401" s="19"/>
      <c r="E401" s="19"/>
      <c r="F401" s="11" t="s">
        <v>4</v>
      </c>
      <c r="G401" s="14">
        <v>1</v>
      </c>
      <c r="H401" s="14"/>
      <c r="I401" s="400">
        <f>G401*H401</f>
        <v>0</v>
      </c>
    </row>
    <row r="402" spans="1:9">
      <c r="A402" s="11"/>
      <c r="B402" s="41"/>
      <c r="C402" s="19"/>
      <c r="D402" s="19"/>
      <c r="E402" s="19"/>
      <c r="F402" s="11"/>
      <c r="G402" s="14"/>
      <c r="H402" s="14"/>
      <c r="I402" s="144"/>
    </row>
    <row r="403" spans="1:9">
      <c r="A403" s="11"/>
      <c r="B403" s="20" t="s">
        <v>707</v>
      </c>
      <c r="C403" s="19"/>
      <c r="D403" s="19"/>
      <c r="E403" s="19"/>
      <c r="F403" s="11" t="s">
        <v>4</v>
      </c>
      <c r="G403" s="14">
        <v>1</v>
      </c>
      <c r="H403" s="14"/>
      <c r="I403" s="400">
        <f>G403*H403</f>
        <v>0</v>
      </c>
    </row>
    <row r="404" spans="1:9">
      <c r="A404" s="11"/>
      <c r="B404" s="41"/>
      <c r="C404" s="19"/>
      <c r="D404" s="19"/>
      <c r="E404" s="19"/>
      <c r="F404" s="11"/>
      <c r="G404" s="14"/>
      <c r="H404" s="14"/>
      <c r="I404" s="144"/>
    </row>
    <row r="405" spans="1:9">
      <c r="A405" s="11"/>
      <c r="B405" s="20" t="s">
        <v>708</v>
      </c>
      <c r="C405" s="19"/>
      <c r="D405" s="19"/>
      <c r="E405" s="19"/>
      <c r="F405" s="11" t="s">
        <v>4</v>
      </c>
      <c r="G405" s="14">
        <v>1</v>
      </c>
      <c r="H405" s="14"/>
      <c r="I405" s="400">
        <f>G405*H405</f>
        <v>0</v>
      </c>
    </row>
    <row r="406" spans="1:9">
      <c r="A406" s="11"/>
      <c r="B406" s="41"/>
      <c r="C406" s="19"/>
      <c r="D406" s="19"/>
      <c r="E406" s="19"/>
      <c r="F406" s="11"/>
      <c r="G406" s="14"/>
      <c r="H406" s="14"/>
      <c r="I406" s="144"/>
    </row>
    <row r="407" spans="1:9">
      <c r="A407" s="11"/>
      <c r="B407" s="20" t="s">
        <v>709</v>
      </c>
      <c r="C407" s="19"/>
      <c r="D407" s="19"/>
      <c r="E407" s="19"/>
      <c r="F407" s="11" t="s">
        <v>4</v>
      </c>
      <c r="G407" s="14">
        <v>1</v>
      </c>
      <c r="H407" s="14"/>
      <c r="I407" s="400">
        <f>G407*H407</f>
        <v>0</v>
      </c>
    </row>
    <row r="408" spans="1:9">
      <c r="A408" s="11"/>
      <c r="B408" s="20"/>
      <c r="C408" s="19"/>
      <c r="D408" s="19"/>
      <c r="E408" s="19"/>
      <c r="F408" s="11"/>
      <c r="G408" s="14"/>
      <c r="H408" s="14"/>
      <c r="I408" s="400"/>
    </row>
    <row r="409" spans="1:9">
      <c r="A409" s="11"/>
      <c r="B409" s="20" t="s">
        <v>710</v>
      </c>
      <c r="C409" s="19"/>
      <c r="D409" s="19"/>
      <c r="E409" s="19"/>
      <c r="F409" s="11" t="s">
        <v>4</v>
      </c>
      <c r="G409" s="14">
        <v>1</v>
      </c>
      <c r="H409" s="14"/>
      <c r="I409" s="400">
        <f>G409*H409</f>
        <v>0</v>
      </c>
    </row>
    <row r="410" spans="1:9">
      <c r="A410" s="11"/>
      <c r="B410" s="41"/>
      <c r="C410" s="19"/>
      <c r="D410" s="19"/>
      <c r="E410" s="19"/>
      <c r="F410" s="11"/>
      <c r="G410" s="14"/>
      <c r="H410" s="14"/>
      <c r="I410" s="144"/>
    </row>
    <row r="411" spans="1:9">
      <c r="A411" s="11"/>
      <c r="B411" s="20" t="s">
        <v>711</v>
      </c>
      <c r="C411" s="19"/>
      <c r="D411" s="19"/>
      <c r="E411" s="19"/>
      <c r="F411" s="11" t="s">
        <v>4</v>
      </c>
      <c r="G411" s="14">
        <v>1</v>
      </c>
      <c r="H411" s="14"/>
      <c r="I411" s="400">
        <f>G411*H411</f>
        <v>0</v>
      </c>
    </row>
    <row r="412" spans="1:9">
      <c r="A412" s="11"/>
      <c r="B412" s="41"/>
      <c r="C412" s="19"/>
      <c r="D412" s="19"/>
      <c r="E412" s="19"/>
      <c r="F412" s="11"/>
      <c r="G412" s="14"/>
      <c r="H412" s="14"/>
      <c r="I412" s="144"/>
    </row>
    <row r="413" spans="1:9">
      <c r="A413" s="11"/>
      <c r="B413" s="20" t="s">
        <v>712</v>
      </c>
      <c r="C413" s="19"/>
      <c r="D413" s="19"/>
      <c r="E413" s="19"/>
      <c r="F413" s="11"/>
      <c r="G413" s="14"/>
      <c r="H413" s="14"/>
      <c r="I413" s="400"/>
    </row>
    <row r="414" spans="1:9">
      <c r="A414" s="11"/>
      <c r="B414" s="20" t="s">
        <v>713</v>
      </c>
      <c r="C414" s="19"/>
      <c r="D414" s="19"/>
      <c r="E414" s="19"/>
      <c r="F414" s="11" t="s">
        <v>4</v>
      </c>
      <c r="G414" s="14">
        <v>1</v>
      </c>
      <c r="H414" s="14"/>
      <c r="I414" s="400">
        <f>G414*H414</f>
        <v>0</v>
      </c>
    </row>
    <row r="415" spans="1:9">
      <c r="A415" s="11"/>
      <c r="B415" s="41"/>
      <c r="C415" s="19"/>
      <c r="D415" s="19"/>
      <c r="E415" s="19"/>
      <c r="F415" s="11"/>
      <c r="G415" s="14"/>
      <c r="H415" s="14"/>
      <c r="I415" s="144"/>
    </row>
    <row r="416" spans="1:9">
      <c r="A416" s="11"/>
      <c r="B416" s="20" t="s">
        <v>714</v>
      </c>
      <c r="C416" s="19"/>
      <c r="D416" s="19"/>
      <c r="E416" s="19"/>
      <c r="F416" s="11"/>
      <c r="G416" s="14"/>
      <c r="H416" s="14"/>
      <c r="I416" s="400"/>
    </row>
    <row r="417" spans="1:9">
      <c r="A417" s="11"/>
      <c r="B417" s="20" t="s">
        <v>715</v>
      </c>
      <c r="C417" s="19"/>
      <c r="D417" s="19"/>
      <c r="E417" s="19"/>
      <c r="F417" s="11" t="s">
        <v>4</v>
      </c>
      <c r="G417" s="14">
        <v>1</v>
      </c>
      <c r="H417" s="14"/>
      <c r="I417" s="400">
        <f>G417*H417</f>
        <v>0</v>
      </c>
    </row>
    <row r="418" spans="1:9">
      <c r="A418" s="11"/>
      <c r="B418" s="41"/>
      <c r="C418" s="19"/>
      <c r="D418" s="19"/>
      <c r="E418" s="19"/>
      <c r="F418" s="11"/>
      <c r="G418" s="14"/>
      <c r="H418" s="14"/>
      <c r="I418" s="144"/>
    </row>
    <row r="419" spans="1:9">
      <c r="A419" s="11"/>
      <c r="B419" s="41"/>
      <c r="C419" s="19"/>
      <c r="D419" s="19"/>
      <c r="E419" s="19"/>
      <c r="F419" s="11"/>
      <c r="G419" s="14"/>
      <c r="H419" s="14"/>
      <c r="I419" s="144"/>
    </row>
    <row r="420" spans="1:9">
      <c r="A420" s="11"/>
      <c r="B420" s="41"/>
      <c r="C420" s="19"/>
      <c r="D420" s="19"/>
      <c r="E420" s="19"/>
      <c r="F420" s="11"/>
      <c r="G420" s="14"/>
      <c r="H420" s="14"/>
      <c r="I420" s="144"/>
    </row>
    <row r="421" spans="1:9">
      <c r="A421" s="11"/>
      <c r="B421" s="41"/>
      <c r="C421" s="19"/>
      <c r="D421" s="19"/>
      <c r="E421" s="19"/>
      <c r="F421" s="11"/>
      <c r="G421" s="14"/>
      <c r="H421" s="14"/>
      <c r="I421" s="144"/>
    </row>
    <row r="422" spans="1:9">
      <c r="A422" s="11"/>
      <c r="B422" s="41"/>
      <c r="C422" s="19"/>
      <c r="D422" s="19"/>
      <c r="E422" s="19"/>
      <c r="F422" s="11"/>
      <c r="G422" s="14"/>
      <c r="H422" s="14"/>
      <c r="I422" s="144"/>
    </row>
    <row r="423" spans="1:9">
      <c r="A423" s="11"/>
      <c r="B423" s="41"/>
      <c r="C423" s="19"/>
      <c r="D423" s="19"/>
      <c r="E423" s="19"/>
      <c r="F423" s="11"/>
      <c r="G423" s="14"/>
      <c r="H423" s="14"/>
      <c r="I423" s="144"/>
    </row>
    <row r="424" spans="1:9">
      <c r="A424" s="11"/>
      <c r="B424" s="41"/>
      <c r="C424" s="19"/>
      <c r="D424" s="19"/>
      <c r="E424" s="19"/>
      <c r="F424" s="11"/>
      <c r="G424" s="14"/>
      <c r="H424" s="14"/>
      <c r="I424" s="144"/>
    </row>
    <row r="425" spans="1:9">
      <c r="A425" s="11"/>
      <c r="B425" s="41"/>
      <c r="C425" s="19"/>
      <c r="D425" s="19"/>
      <c r="E425" s="19"/>
      <c r="F425" s="11"/>
      <c r="G425" s="14"/>
      <c r="H425" s="14"/>
      <c r="I425" s="144"/>
    </row>
    <row r="426" spans="1:9">
      <c r="A426" s="11"/>
      <c r="B426" s="41"/>
      <c r="C426" s="19"/>
      <c r="D426" s="19"/>
      <c r="E426" s="19"/>
      <c r="F426" s="11"/>
      <c r="G426" s="14"/>
      <c r="H426" s="14"/>
      <c r="I426" s="144"/>
    </row>
    <row r="427" spans="1:9">
      <c r="A427" s="11"/>
      <c r="B427" s="41"/>
      <c r="C427" s="19"/>
      <c r="D427" s="19"/>
      <c r="E427" s="19"/>
      <c r="F427" s="11"/>
      <c r="G427" s="14"/>
      <c r="H427" s="14"/>
      <c r="I427" s="144"/>
    </row>
    <row r="428" spans="1:9">
      <c r="A428" s="11"/>
      <c r="B428" s="18" t="s">
        <v>400</v>
      </c>
      <c r="C428" s="19"/>
      <c r="D428" s="13"/>
      <c r="E428" s="13"/>
      <c r="F428" s="26" t="s">
        <v>401</v>
      </c>
      <c r="G428" s="14"/>
      <c r="H428" s="14"/>
      <c r="I428" s="145">
        <f>SUM(I401:I427)</f>
        <v>0</v>
      </c>
    </row>
    <row r="429" spans="1:9">
      <c r="A429" s="11"/>
      <c r="B429" s="41"/>
      <c r="C429" s="19"/>
      <c r="D429" s="19"/>
      <c r="E429" s="19"/>
      <c r="F429" s="11"/>
      <c r="G429" s="14"/>
      <c r="H429" s="14"/>
      <c r="I429" s="144"/>
    </row>
    <row r="430" spans="1:9">
      <c r="A430" s="11"/>
      <c r="B430" s="20"/>
      <c r="C430" s="13"/>
      <c r="D430" s="13"/>
      <c r="E430" s="13"/>
      <c r="F430" s="15"/>
      <c r="G430" s="14"/>
      <c r="H430" s="14"/>
      <c r="I430" s="144"/>
    </row>
    <row r="431" spans="1:9">
      <c r="A431" s="11"/>
      <c r="B431" s="20"/>
      <c r="C431" s="13"/>
      <c r="D431" s="13"/>
      <c r="E431" s="13"/>
      <c r="F431" s="15"/>
      <c r="G431" s="14"/>
      <c r="H431" s="14"/>
      <c r="I431" s="144"/>
    </row>
    <row r="432" spans="1:9">
      <c r="A432" s="11"/>
      <c r="B432" s="12" t="str">
        <f>B4</f>
        <v>PROPOSED MINI WATER SYSTEM REHABILITATION</v>
      </c>
      <c r="C432" s="13"/>
      <c r="D432" s="13"/>
      <c r="E432" s="13"/>
      <c r="F432" s="14"/>
      <c r="G432" s="14"/>
      <c r="H432" s="14"/>
      <c r="I432" s="144"/>
    </row>
    <row r="433" spans="1:9">
      <c r="A433" s="11"/>
      <c r="B433" s="12" t="str">
        <f>B5</f>
        <v>CAANOOLE VILLAGE  AFGOYE DISTRICT</v>
      </c>
      <c r="C433" s="13"/>
      <c r="D433" s="13"/>
      <c r="E433" s="13"/>
      <c r="F433" s="14"/>
      <c r="G433" s="14"/>
      <c r="H433" s="14"/>
      <c r="I433" s="144"/>
    </row>
    <row r="434" spans="1:9">
      <c r="A434" s="11"/>
      <c r="B434" s="12"/>
      <c r="C434" s="13"/>
      <c r="D434" s="13"/>
      <c r="E434" s="13"/>
      <c r="F434" s="14"/>
      <c r="G434" s="14"/>
      <c r="H434" s="14"/>
      <c r="I434" s="144"/>
    </row>
    <row r="435" spans="1:9">
      <c r="A435" s="11"/>
      <c r="B435" s="12" t="str">
        <f>B7</f>
        <v>SECTION 2: ELEVATED WATER TANK</v>
      </c>
      <c r="C435" s="13"/>
      <c r="D435" s="13"/>
      <c r="E435" s="13"/>
      <c r="F435" s="14"/>
      <c r="G435" s="14"/>
      <c r="H435" s="14"/>
      <c r="I435" s="144"/>
    </row>
    <row r="436" spans="1:9">
      <c r="A436" s="11"/>
      <c r="B436" s="12"/>
      <c r="C436" s="13"/>
      <c r="D436" s="13"/>
      <c r="E436" s="13"/>
      <c r="F436" s="14"/>
      <c r="G436" s="14"/>
      <c r="H436" s="14"/>
      <c r="I436" s="144"/>
    </row>
    <row r="437" spans="1:9">
      <c r="A437" s="11"/>
      <c r="B437" s="12" t="s">
        <v>716</v>
      </c>
      <c r="C437" s="13"/>
      <c r="D437" s="13"/>
      <c r="E437" s="13"/>
      <c r="F437" s="14"/>
      <c r="G437" s="14"/>
      <c r="H437" s="14"/>
      <c r="I437" s="144"/>
    </row>
    <row r="438" spans="1:9">
      <c r="A438" s="11"/>
      <c r="B438" s="12"/>
      <c r="C438" s="13"/>
      <c r="D438" s="13"/>
      <c r="E438" s="13"/>
      <c r="F438" s="14"/>
      <c r="G438" s="14"/>
      <c r="H438" s="14"/>
      <c r="I438" s="144"/>
    </row>
    <row r="439" spans="1:9">
      <c r="A439" s="11"/>
      <c r="B439" s="22" t="s">
        <v>717</v>
      </c>
      <c r="C439" s="13"/>
      <c r="D439" s="13"/>
      <c r="E439" s="13"/>
      <c r="F439" s="14"/>
      <c r="G439" s="14"/>
      <c r="H439" s="14"/>
      <c r="I439" s="144"/>
    </row>
    <row r="440" spans="1:9">
      <c r="A440" s="11"/>
      <c r="B440" s="20"/>
      <c r="C440" s="13"/>
      <c r="D440" s="13"/>
      <c r="E440" s="13"/>
      <c r="F440" s="14"/>
      <c r="G440" s="14"/>
      <c r="H440" s="14"/>
      <c r="I440" s="144"/>
    </row>
    <row r="441" spans="1:9">
      <c r="A441" s="11"/>
      <c r="B441" s="22" t="s">
        <v>718</v>
      </c>
      <c r="C441" s="13"/>
      <c r="D441" s="13"/>
      <c r="E441" s="13"/>
      <c r="F441" s="14"/>
      <c r="G441" s="14"/>
      <c r="H441" s="14"/>
      <c r="I441" s="144"/>
    </row>
    <row r="442" spans="1:9">
      <c r="A442" s="11"/>
      <c r="B442" s="22" t="s">
        <v>719</v>
      </c>
      <c r="C442" s="13"/>
      <c r="D442" s="13"/>
      <c r="E442" s="13"/>
      <c r="F442" s="14"/>
      <c r="G442" s="14"/>
      <c r="H442" s="14"/>
      <c r="I442" s="144"/>
    </row>
    <row r="443" spans="1:9">
      <c r="A443" s="11"/>
      <c r="B443" s="22" t="s">
        <v>720</v>
      </c>
      <c r="C443" s="13"/>
      <c r="D443" s="13"/>
      <c r="E443" s="13"/>
      <c r="F443" s="14"/>
      <c r="G443" s="14"/>
      <c r="H443" s="14"/>
      <c r="I443" s="144"/>
    </row>
    <row r="444" spans="1:9">
      <c r="A444" s="11"/>
      <c r="B444" s="22" t="s">
        <v>721</v>
      </c>
      <c r="C444" s="13"/>
      <c r="D444" s="13"/>
      <c r="E444" s="13"/>
      <c r="F444" s="14"/>
      <c r="G444" s="14"/>
      <c r="H444" s="14"/>
      <c r="I444" s="144"/>
    </row>
    <row r="445" spans="1:9">
      <c r="A445" s="11"/>
      <c r="B445" s="22" t="s">
        <v>722</v>
      </c>
      <c r="C445" s="13"/>
      <c r="D445" s="13"/>
      <c r="E445" s="13"/>
      <c r="F445" s="14"/>
      <c r="G445" s="14"/>
      <c r="H445" s="14"/>
      <c r="I445" s="144"/>
    </row>
    <row r="446" spans="1:9">
      <c r="A446" s="11"/>
      <c r="B446" s="22" t="s">
        <v>723</v>
      </c>
      <c r="C446" s="13"/>
      <c r="D446" s="13"/>
      <c r="E446" s="13"/>
      <c r="F446" s="14"/>
      <c r="G446" s="14"/>
      <c r="H446" s="14"/>
      <c r="I446" s="144"/>
    </row>
    <row r="447" spans="1:9">
      <c r="A447" s="11"/>
      <c r="B447" s="22"/>
      <c r="C447" s="13"/>
      <c r="D447" s="13"/>
      <c r="E447" s="13"/>
      <c r="F447" s="14"/>
      <c r="G447" s="14"/>
      <c r="H447" s="14"/>
      <c r="I447" s="144"/>
    </row>
    <row r="448" spans="1:9">
      <c r="A448" s="11" t="s">
        <v>15</v>
      </c>
      <c r="B448" s="20" t="s">
        <v>724</v>
      </c>
      <c r="C448" s="13"/>
      <c r="D448" s="13"/>
      <c r="E448" s="13"/>
      <c r="F448" s="14" t="s">
        <v>4</v>
      </c>
      <c r="G448" s="14">
        <v>1</v>
      </c>
      <c r="H448" s="14"/>
      <c r="I448" s="144">
        <f>G448*H448</f>
        <v>0</v>
      </c>
    </row>
    <row r="449" spans="1:9">
      <c r="A449" s="11"/>
      <c r="B449" s="20"/>
      <c r="C449" s="13"/>
      <c r="D449" s="13"/>
      <c r="E449" s="13"/>
      <c r="F449" s="14"/>
      <c r="G449" s="14"/>
      <c r="H449" s="14"/>
      <c r="I449" s="144"/>
    </row>
    <row r="450" spans="1:9">
      <c r="A450" s="11"/>
      <c r="B450" s="20"/>
      <c r="C450" s="13"/>
      <c r="D450" s="13"/>
      <c r="E450" s="13"/>
      <c r="F450" s="14"/>
      <c r="G450" s="14"/>
      <c r="H450" s="14"/>
      <c r="I450" s="144"/>
    </row>
    <row r="451" spans="1:9">
      <c r="A451" s="11"/>
      <c r="B451" s="20"/>
      <c r="C451" s="13"/>
      <c r="D451" s="13"/>
      <c r="E451" s="13"/>
      <c r="F451" s="15"/>
      <c r="G451" s="14"/>
      <c r="H451" s="14"/>
      <c r="I451" s="144"/>
    </row>
    <row r="452" spans="1:9">
      <c r="A452" s="11"/>
      <c r="B452" s="20"/>
      <c r="C452" s="13"/>
      <c r="D452" s="13"/>
      <c r="E452" s="13"/>
      <c r="F452" s="15"/>
      <c r="G452" s="14"/>
      <c r="H452" s="14"/>
      <c r="I452" s="144"/>
    </row>
    <row r="453" spans="1:9">
      <c r="A453" s="11"/>
      <c r="B453" s="20"/>
      <c r="C453" s="13"/>
      <c r="D453" s="13"/>
      <c r="E453" s="13"/>
      <c r="F453" s="15"/>
      <c r="G453" s="14"/>
      <c r="H453" s="14"/>
      <c r="I453" s="144"/>
    </row>
    <row r="454" spans="1:9">
      <c r="A454" s="11"/>
      <c r="B454" s="20"/>
      <c r="C454" s="13"/>
      <c r="D454" s="13"/>
      <c r="E454" s="13"/>
      <c r="F454" s="15"/>
      <c r="G454" s="14"/>
      <c r="H454" s="14"/>
      <c r="I454" s="144"/>
    </row>
    <row r="455" spans="1:9">
      <c r="A455" s="11"/>
      <c r="B455" s="20"/>
      <c r="C455" s="13"/>
      <c r="D455" s="13"/>
      <c r="E455" s="13"/>
      <c r="F455" s="15"/>
      <c r="G455" s="14"/>
      <c r="H455" s="14"/>
      <c r="I455" s="144"/>
    </row>
    <row r="456" spans="1:9">
      <c r="A456" s="11"/>
      <c r="B456" s="20"/>
      <c r="C456" s="13"/>
      <c r="D456" s="13"/>
      <c r="E456" s="13"/>
      <c r="F456" s="15"/>
      <c r="G456" s="14"/>
      <c r="H456" s="14"/>
      <c r="I456" s="144"/>
    </row>
    <row r="457" spans="1:9">
      <c r="A457" s="11"/>
      <c r="B457" s="20"/>
      <c r="C457" s="13"/>
      <c r="D457" s="13"/>
      <c r="E457" s="13"/>
      <c r="F457" s="15"/>
      <c r="G457" s="14"/>
      <c r="H457" s="14"/>
      <c r="I457" s="144"/>
    </row>
    <row r="458" spans="1:9">
      <c r="A458" s="11"/>
      <c r="B458" s="18" t="s">
        <v>400</v>
      </c>
      <c r="C458" s="19"/>
      <c r="D458" s="13"/>
      <c r="E458" s="13"/>
      <c r="F458" s="26" t="s">
        <v>401</v>
      </c>
      <c r="G458" s="14"/>
      <c r="H458" s="14"/>
      <c r="I458" s="145">
        <f>SUM(I448:I457)</f>
        <v>0</v>
      </c>
    </row>
    <row r="459" spans="1:9">
      <c r="A459" s="11"/>
      <c r="B459" s="18"/>
      <c r="C459" s="19"/>
      <c r="D459" s="13"/>
      <c r="E459" s="13"/>
      <c r="F459" s="26"/>
      <c r="G459" s="14"/>
      <c r="H459" s="14"/>
      <c r="I459" s="145"/>
    </row>
    <row r="460" spans="1:9">
      <c r="A460" s="11"/>
      <c r="B460" s="18"/>
      <c r="C460" s="19"/>
      <c r="D460" s="13"/>
      <c r="E460" s="13"/>
      <c r="F460" s="26"/>
      <c r="G460" s="14"/>
      <c r="H460" s="14"/>
      <c r="I460" s="145"/>
    </row>
    <row r="461" spans="1:9">
      <c r="A461" s="11"/>
      <c r="B461" s="18"/>
      <c r="C461" s="19"/>
      <c r="D461" s="13"/>
      <c r="E461" s="13"/>
      <c r="F461" s="26"/>
      <c r="G461" s="14"/>
      <c r="H461" s="14"/>
      <c r="I461" s="145"/>
    </row>
    <row r="462" spans="1:9">
      <c r="A462" s="11"/>
      <c r="B462" s="12" t="str">
        <f>B4</f>
        <v>PROPOSED MINI WATER SYSTEM REHABILITATION</v>
      </c>
      <c r="C462" s="19"/>
      <c r="D462" s="13"/>
      <c r="E462" s="13"/>
      <c r="F462" s="26"/>
      <c r="G462" s="14"/>
      <c r="H462" s="14"/>
      <c r="I462" s="145"/>
    </row>
    <row r="463" spans="1:9">
      <c r="A463" s="11"/>
      <c r="B463" s="12" t="str">
        <f>B5</f>
        <v>CAANOOLE VILLAGE  AFGOYE DISTRICT</v>
      </c>
      <c r="C463" s="19"/>
      <c r="D463" s="13"/>
      <c r="E463" s="13"/>
      <c r="F463" s="26"/>
      <c r="G463" s="14"/>
      <c r="H463" s="14"/>
      <c r="I463" s="145"/>
    </row>
    <row r="464" spans="1:9">
      <c r="A464" s="11"/>
      <c r="B464" s="12"/>
      <c r="C464" s="19"/>
      <c r="D464" s="13"/>
      <c r="E464" s="13"/>
      <c r="F464" s="26"/>
      <c r="G464" s="14"/>
      <c r="H464" s="14"/>
      <c r="I464" s="145"/>
    </row>
    <row r="465" spans="1:9">
      <c r="A465" s="11"/>
      <c r="B465" s="12" t="str">
        <f>B7</f>
        <v>SECTION 2: ELEVATED WATER TANK</v>
      </c>
      <c r="C465" s="19"/>
      <c r="D465" s="13"/>
      <c r="E465" s="13"/>
      <c r="F465" s="26"/>
      <c r="G465" s="14"/>
      <c r="H465" s="14"/>
      <c r="I465" s="145"/>
    </row>
    <row r="466" spans="1:9">
      <c r="A466" s="11"/>
      <c r="B466" s="12"/>
      <c r="C466" s="19"/>
      <c r="D466" s="13"/>
      <c r="E466" s="13"/>
      <c r="F466" s="26"/>
      <c r="G466" s="14"/>
      <c r="H466" s="14"/>
      <c r="I466" s="145"/>
    </row>
    <row r="467" spans="1:9">
      <c r="A467" s="11"/>
      <c r="B467" s="20"/>
      <c r="C467" s="13"/>
      <c r="D467" s="13"/>
      <c r="E467" s="13"/>
      <c r="F467" s="15"/>
      <c r="G467" s="14"/>
      <c r="H467" s="14"/>
      <c r="I467" s="144"/>
    </row>
    <row r="468" spans="1:9">
      <c r="A468" s="11"/>
      <c r="B468" s="41" t="str">
        <f>B4</f>
        <v>PROPOSED MINI WATER SYSTEM REHABILITATION</v>
      </c>
      <c r="C468" s="13"/>
      <c r="D468" s="13"/>
      <c r="E468" s="13"/>
      <c r="F468" s="15"/>
      <c r="G468" s="14"/>
      <c r="H468" s="14"/>
      <c r="I468" s="144"/>
    </row>
    <row r="469" spans="1:9">
      <c r="A469" s="11"/>
      <c r="B469" s="41" t="str">
        <f>B5</f>
        <v>CAANOOLE VILLAGE  AFGOYE DISTRICT</v>
      </c>
      <c r="C469" s="13"/>
      <c r="D469" s="13"/>
      <c r="E469" s="13"/>
      <c r="F469" s="15"/>
      <c r="G469" s="14"/>
      <c r="H469" s="44"/>
      <c r="I469" s="152"/>
    </row>
    <row r="470" spans="1:9">
      <c r="A470" s="11"/>
      <c r="B470" s="41"/>
      <c r="C470" s="19"/>
      <c r="D470" s="19"/>
      <c r="E470" s="13"/>
      <c r="F470" s="15"/>
      <c r="G470" s="14"/>
      <c r="H470" s="14"/>
      <c r="I470" s="144"/>
    </row>
    <row r="471" spans="1:9">
      <c r="A471" s="11"/>
      <c r="B471" s="41"/>
      <c r="C471" s="19"/>
      <c r="D471" s="19"/>
      <c r="E471" s="13"/>
      <c r="F471" s="15"/>
      <c r="G471" s="14"/>
      <c r="H471" s="14"/>
      <c r="I471" s="144"/>
    </row>
    <row r="472" spans="1:9">
      <c r="A472" s="11"/>
      <c r="B472" s="41" t="str">
        <f>B7</f>
        <v>SECTION 2: ELEVATED WATER TANK</v>
      </c>
      <c r="C472" s="19"/>
      <c r="D472" s="19"/>
      <c r="E472" s="13"/>
      <c r="F472" s="15"/>
      <c r="G472" s="14"/>
      <c r="H472" s="14"/>
      <c r="I472" s="144"/>
    </row>
    <row r="473" spans="1:9">
      <c r="A473" s="11"/>
      <c r="B473" s="41"/>
      <c r="C473" s="19"/>
      <c r="D473" s="19"/>
      <c r="E473" s="13"/>
      <c r="F473" s="15"/>
      <c r="G473" s="14"/>
      <c r="H473" s="14"/>
      <c r="I473" s="144"/>
    </row>
    <row r="474" spans="1:9">
      <c r="A474" s="11"/>
      <c r="B474" s="41"/>
      <c r="C474" s="19"/>
      <c r="D474" s="19"/>
      <c r="E474" s="13"/>
      <c r="F474" s="11"/>
      <c r="G474" s="14"/>
      <c r="H474" s="14"/>
      <c r="I474" s="144"/>
    </row>
    <row r="475" spans="1:9">
      <c r="A475" s="11"/>
      <c r="B475" s="12" t="s">
        <v>55</v>
      </c>
      <c r="C475" s="19"/>
      <c r="D475" s="19"/>
      <c r="E475" s="13"/>
      <c r="F475" s="15"/>
      <c r="G475" s="14"/>
      <c r="H475" s="14"/>
      <c r="I475" s="144"/>
    </row>
    <row r="476" spans="1:9">
      <c r="A476" s="11"/>
      <c r="B476" s="12"/>
      <c r="C476" s="19"/>
      <c r="D476" s="19"/>
      <c r="E476" s="13"/>
      <c r="F476" s="15"/>
      <c r="G476" s="14"/>
      <c r="H476" s="14"/>
      <c r="I476" s="144"/>
    </row>
    <row r="477" spans="1:9">
      <c r="A477" s="11"/>
      <c r="B477" s="12"/>
      <c r="C477" s="19"/>
      <c r="D477" s="13"/>
      <c r="E477" s="13"/>
      <c r="F477" s="15"/>
      <c r="G477" s="14"/>
      <c r="H477" s="14"/>
      <c r="I477" s="144"/>
    </row>
    <row r="478" spans="1:9">
      <c r="A478" s="11"/>
      <c r="B478" s="12" t="s">
        <v>4</v>
      </c>
      <c r="C478" s="12" t="s">
        <v>56</v>
      </c>
      <c r="D478" s="19"/>
      <c r="E478" s="13"/>
      <c r="F478" s="11"/>
      <c r="G478" s="35" t="s">
        <v>58</v>
      </c>
      <c r="H478" s="14"/>
      <c r="I478" s="152"/>
    </row>
    <row r="479" spans="1:9">
      <c r="A479" s="11"/>
      <c r="B479" s="47"/>
      <c r="C479" s="13"/>
      <c r="D479" s="13"/>
      <c r="E479" s="13"/>
      <c r="F479" s="11"/>
      <c r="G479" s="14"/>
      <c r="H479" s="14"/>
      <c r="I479" s="144"/>
    </row>
    <row r="480" spans="1:9">
      <c r="A480" s="11"/>
      <c r="B480" s="12"/>
      <c r="C480" s="13"/>
      <c r="D480" s="13"/>
      <c r="E480" s="13"/>
      <c r="F480" s="11"/>
      <c r="G480" s="14"/>
      <c r="H480" s="14"/>
      <c r="I480" s="144"/>
    </row>
    <row r="481" spans="1:9">
      <c r="A481" s="11"/>
      <c r="B481" s="36">
        <v>1</v>
      </c>
      <c r="C481" s="13" t="str">
        <f>B9</f>
        <v>ELEMENT NO. 1 : SITE PREPARATION</v>
      </c>
      <c r="D481" s="13"/>
      <c r="E481" s="13"/>
      <c r="F481" s="11"/>
      <c r="G481" s="139" t="s">
        <v>424</v>
      </c>
      <c r="H481" s="14"/>
      <c r="I481" s="144">
        <f>I23</f>
        <v>0</v>
      </c>
    </row>
    <row r="482" spans="1:9">
      <c r="A482" s="11"/>
      <c r="B482" s="47"/>
      <c r="C482" s="13"/>
      <c r="D482" s="13"/>
      <c r="E482" s="13"/>
      <c r="F482" s="11"/>
      <c r="G482" s="14"/>
      <c r="H482" s="14"/>
      <c r="I482" s="144"/>
    </row>
    <row r="483" spans="1:9">
      <c r="A483" s="11"/>
      <c r="B483" s="36">
        <v>2</v>
      </c>
      <c r="C483" s="13" t="str">
        <f>B35</f>
        <v>ELEMENT NO. 2 : SUBSTRUCTURES (PROVISIONAL)</v>
      </c>
      <c r="D483" s="13"/>
      <c r="E483" s="13"/>
      <c r="F483" s="11"/>
      <c r="G483" s="139" t="s">
        <v>425</v>
      </c>
      <c r="H483" s="14"/>
      <c r="I483" s="144">
        <f>I97</f>
        <v>0</v>
      </c>
    </row>
    <row r="484" spans="1:9">
      <c r="A484" s="11"/>
      <c r="B484" s="36"/>
      <c r="C484" s="13"/>
      <c r="D484" s="13"/>
      <c r="E484" s="13"/>
      <c r="F484" s="11"/>
      <c r="G484" s="14"/>
      <c r="H484" s="14"/>
      <c r="I484" s="144"/>
    </row>
    <row r="485" spans="1:9">
      <c r="A485" s="11"/>
      <c r="B485" s="36">
        <v>3</v>
      </c>
      <c r="C485" s="13" t="str">
        <f>B108</f>
        <v>ELEMENT NO. 3 : CONCRETE WORKS</v>
      </c>
      <c r="D485" s="13"/>
      <c r="E485" s="13"/>
      <c r="F485" s="11"/>
      <c r="G485" s="139" t="s">
        <v>426</v>
      </c>
      <c r="H485" s="14"/>
      <c r="I485" s="144">
        <f>I274</f>
        <v>0</v>
      </c>
    </row>
    <row r="486" spans="1:9">
      <c r="A486" s="11"/>
      <c r="B486" s="36"/>
      <c r="C486" s="13"/>
      <c r="D486" s="13"/>
      <c r="E486" s="13"/>
      <c r="F486" s="11"/>
      <c r="G486" s="14"/>
      <c r="H486" s="14"/>
      <c r="I486" s="144"/>
    </row>
    <row r="487" spans="1:9">
      <c r="A487" s="11"/>
      <c r="B487" s="36">
        <v>4</v>
      </c>
      <c r="C487" s="13" t="str">
        <f>B284</f>
        <v>ELEMENT NO. 4 : WALLING</v>
      </c>
      <c r="D487" s="13"/>
      <c r="E487" s="13"/>
      <c r="F487" s="11"/>
      <c r="G487" s="139" t="s">
        <v>427</v>
      </c>
      <c r="H487" s="14"/>
      <c r="I487" s="144">
        <f>I312</f>
        <v>0</v>
      </c>
    </row>
    <row r="488" spans="1:9">
      <c r="A488" s="11"/>
      <c r="B488" s="36"/>
      <c r="C488" s="13"/>
      <c r="D488" s="13"/>
      <c r="E488" s="13"/>
      <c r="F488" s="11"/>
      <c r="G488" s="14"/>
      <c r="H488" s="44"/>
      <c r="I488" s="144"/>
    </row>
    <row r="489" spans="1:9">
      <c r="A489" s="11"/>
      <c r="B489" s="36">
        <v>6</v>
      </c>
      <c r="C489" s="13" t="str">
        <f>B323</f>
        <v>ELEMENT NO. 6 : FINISHES</v>
      </c>
      <c r="D489" s="13"/>
      <c r="E489" s="13"/>
      <c r="F489" s="11"/>
      <c r="G489" s="139" t="s">
        <v>428</v>
      </c>
      <c r="H489" s="14"/>
      <c r="I489" s="144">
        <f>I383</f>
        <v>0</v>
      </c>
    </row>
    <row r="490" spans="1:9">
      <c r="A490" s="11"/>
      <c r="B490" s="36"/>
      <c r="C490" s="13"/>
      <c r="D490" s="13"/>
      <c r="E490" s="13"/>
      <c r="F490" s="11"/>
      <c r="G490" s="139"/>
      <c r="H490" s="14"/>
      <c r="I490" s="144"/>
    </row>
    <row r="491" spans="1:9">
      <c r="A491" s="11"/>
      <c r="B491" s="36">
        <v>8</v>
      </c>
      <c r="C491" s="13" t="str">
        <f>B395</f>
        <v>ELEMENT NO. 7 : PLUMBING INSTALLATIONS</v>
      </c>
      <c r="D491" s="13"/>
      <c r="E491" s="13"/>
      <c r="F491" s="11"/>
      <c r="G491" s="139" t="s">
        <v>429</v>
      </c>
      <c r="H491" s="14"/>
      <c r="I491" s="144">
        <f>I428</f>
        <v>0</v>
      </c>
    </row>
    <row r="492" spans="1:9">
      <c r="A492" s="11"/>
      <c r="B492" s="36"/>
      <c r="C492" s="13"/>
      <c r="D492" s="13"/>
      <c r="E492" s="13"/>
      <c r="F492" s="11"/>
      <c r="G492" s="139"/>
      <c r="H492" s="14"/>
      <c r="I492" s="144"/>
    </row>
    <row r="493" spans="1:9">
      <c r="A493" s="11"/>
      <c r="B493" s="36">
        <v>9</v>
      </c>
      <c r="C493" s="13" t="str">
        <f>B437</f>
        <v>ELEMENT NO. 9 : OPENINGS</v>
      </c>
      <c r="D493" s="13"/>
      <c r="E493" s="13"/>
      <c r="F493" s="11"/>
      <c r="G493" s="139" t="s">
        <v>430</v>
      </c>
      <c r="H493" s="14"/>
      <c r="I493" s="144">
        <f>I458</f>
        <v>0</v>
      </c>
    </row>
    <row r="494" spans="1:9">
      <c r="A494" s="11"/>
      <c r="B494" s="36"/>
      <c r="C494" s="13"/>
      <c r="D494" s="13"/>
      <c r="E494" s="13"/>
      <c r="F494" s="11"/>
      <c r="G494" s="139"/>
      <c r="H494" s="14"/>
      <c r="I494" s="144"/>
    </row>
    <row r="495" spans="1:9">
      <c r="A495" s="11"/>
      <c r="B495" s="36"/>
      <c r="C495" s="13"/>
      <c r="D495" s="13"/>
      <c r="E495" s="13"/>
      <c r="F495" s="11"/>
      <c r="G495" s="139"/>
      <c r="H495" s="14"/>
      <c r="I495" s="144"/>
    </row>
    <row r="496" spans="1:9">
      <c r="A496" s="11"/>
      <c r="B496" s="36"/>
      <c r="C496" s="13"/>
      <c r="D496" s="13"/>
      <c r="E496" s="13"/>
      <c r="F496" s="11"/>
      <c r="G496" s="139"/>
      <c r="H496" s="14"/>
      <c r="I496" s="144"/>
    </row>
    <row r="497" spans="1:9">
      <c r="A497" s="11"/>
      <c r="B497" s="36"/>
      <c r="C497" s="13"/>
      <c r="D497" s="13"/>
      <c r="E497" s="13"/>
      <c r="F497" s="11"/>
      <c r="G497" s="139"/>
      <c r="H497" s="14"/>
      <c r="I497" s="144"/>
    </row>
    <row r="498" spans="1:9">
      <c r="A498" s="11"/>
      <c r="B498" s="20"/>
      <c r="C498" s="13"/>
      <c r="D498" s="13"/>
      <c r="E498" s="13"/>
      <c r="F498" s="11"/>
      <c r="G498" s="139"/>
      <c r="H498" s="14"/>
      <c r="I498" s="144"/>
    </row>
    <row r="499" spans="1:9">
      <c r="A499" s="11"/>
      <c r="B499" s="18" t="s">
        <v>725</v>
      </c>
      <c r="C499" s="13"/>
      <c r="D499" s="13"/>
      <c r="E499" s="13"/>
      <c r="F499" s="11"/>
      <c r="G499" s="139"/>
      <c r="H499" s="14"/>
      <c r="I499" s="145">
        <f>SUM(I481:I498)</f>
        <v>0</v>
      </c>
    </row>
    <row r="500" spans="1:9">
      <c r="A500" s="11"/>
      <c r="B500" s="20"/>
      <c r="C500" s="13"/>
      <c r="D500" s="13"/>
      <c r="E500" s="13"/>
      <c r="F500" s="11"/>
      <c r="G500" s="139"/>
      <c r="H500" s="14"/>
      <c r="I500" s="144"/>
    </row>
    <row r="501" spans="1:9">
      <c r="A501" s="11"/>
      <c r="B501" s="20"/>
      <c r="C501" s="13"/>
      <c r="D501" s="13"/>
      <c r="E501" s="20"/>
      <c r="F501" s="11"/>
      <c r="G501" s="139"/>
      <c r="H501" s="14"/>
      <c r="I501" s="144"/>
    </row>
    <row r="502" spans="1:9">
      <c r="A502" s="11"/>
      <c r="B502" s="20"/>
      <c r="C502" s="13"/>
      <c r="D502" s="13"/>
      <c r="E502" s="13"/>
      <c r="F502" s="11"/>
      <c r="G502" s="139"/>
      <c r="H502" s="14"/>
      <c r="I502" s="148"/>
    </row>
    <row r="503" spans="1:9">
      <c r="A503" s="11"/>
      <c r="B503" s="20"/>
      <c r="C503" s="13"/>
      <c r="D503" s="13"/>
      <c r="E503" s="13"/>
      <c r="F503" s="11"/>
      <c r="G503" s="139"/>
      <c r="H503" s="14"/>
      <c r="I503" s="144"/>
    </row>
    <row r="504" spans="1:9">
      <c r="A504" s="11"/>
      <c r="B504" s="401"/>
      <c r="C504" s="13"/>
      <c r="D504" s="136"/>
      <c r="E504" s="13"/>
      <c r="F504" s="11"/>
      <c r="G504" s="140"/>
      <c r="H504" s="14"/>
      <c r="I504" s="144"/>
    </row>
    <row r="505" spans="1:9">
      <c r="A505" s="5"/>
      <c r="B505" s="464"/>
      <c r="C505" s="465"/>
      <c r="D505" s="465"/>
      <c r="E505" s="466"/>
      <c r="F505" s="48"/>
      <c r="G505" s="9"/>
      <c r="H505" s="137"/>
      <c r="I505" s="153"/>
    </row>
    <row r="506" spans="1:9" ht="15.6" thickBot="1">
      <c r="A506" s="11"/>
      <c r="B506" s="12" t="s">
        <v>431</v>
      </c>
      <c r="C506" s="13"/>
      <c r="D506" s="24"/>
      <c r="E506" s="13"/>
      <c r="F506" s="48"/>
      <c r="G506" s="14"/>
      <c r="H506" s="25"/>
      <c r="I506" s="154">
        <f>I499</f>
        <v>0</v>
      </c>
    </row>
    <row r="507" spans="1:9" ht="15.6" thickTop="1">
      <c r="A507" s="11"/>
      <c r="B507" s="18"/>
      <c r="C507" s="24"/>
      <c r="D507" s="24"/>
      <c r="E507" s="24"/>
      <c r="F507" s="15"/>
      <c r="G507" s="14"/>
      <c r="H507" s="25"/>
      <c r="I507" s="145"/>
    </row>
    <row r="508" spans="1:9">
      <c r="A508" s="11"/>
      <c r="B508" s="20"/>
      <c r="C508" s="13"/>
      <c r="D508" s="13"/>
      <c r="E508" s="13"/>
      <c r="F508" s="26"/>
      <c r="G508" s="14"/>
      <c r="H508" s="25"/>
      <c r="I508" s="144"/>
    </row>
    <row r="509" spans="1:9">
      <c r="A509" s="11"/>
      <c r="B509" s="20"/>
      <c r="C509" s="13"/>
      <c r="D509" s="13"/>
      <c r="E509" s="13"/>
      <c r="F509" s="26"/>
      <c r="G509" s="14"/>
      <c r="H509" s="14"/>
      <c r="I509" s="144"/>
    </row>
    <row r="510" spans="1:9">
      <c r="A510" s="11"/>
      <c r="B510" s="20"/>
      <c r="C510" s="13"/>
      <c r="D510" s="13"/>
      <c r="E510" s="13"/>
      <c r="F510" s="26"/>
      <c r="G510" s="14"/>
      <c r="H510" s="14"/>
      <c r="I510" s="144"/>
    </row>
    <row r="511" spans="1:9">
      <c r="A511" s="11"/>
      <c r="B511" s="39"/>
      <c r="C511" s="13"/>
      <c r="D511" s="13"/>
      <c r="E511" s="13"/>
      <c r="F511" s="15"/>
      <c r="G511" s="14"/>
      <c r="H511" s="14"/>
      <c r="I511" s="144"/>
    </row>
    <row r="512" spans="1:9">
      <c r="A512" s="11"/>
      <c r="B512" s="39"/>
      <c r="C512" s="13"/>
      <c r="D512" s="13"/>
      <c r="E512" s="13"/>
      <c r="F512" s="15"/>
      <c r="G512" s="14"/>
      <c r="H512" s="14"/>
      <c r="I512" s="144"/>
    </row>
    <row r="513" spans="1:9">
      <c r="A513" s="11"/>
      <c r="B513" s="39"/>
      <c r="C513" s="13"/>
      <c r="D513" s="13"/>
      <c r="E513" s="13"/>
      <c r="F513" s="15"/>
      <c r="G513" s="14"/>
      <c r="H513" s="14"/>
      <c r="I513" s="144"/>
    </row>
    <row r="514" spans="1:9">
      <c r="A514" s="11"/>
      <c r="B514" s="39"/>
      <c r="C514" s="13"/>
      <c r="D514" s="13"/>
      <c r="E514" s="13"/>
      <c r="F514" s="15"/>
      <c r="G514" s="14"/>
      <c r="H514" s="14"/>
      <c r="I514" s="144"/>
    </row>
  </sheetData>
  <mergeCells count="2">
    <mergeCell ref="B1:E1"/>
    <mergeCell ref="B505:E505"/>
  </mergeCells>
  <pageMargins left="0.7" right="0.7" top="0.75" bottom="0.75" header="0.3" footer="0.3"/>
  <pageSetup scale="6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610"/>
  <sheetViews>
    <sheetView view="pageBreakPreview" zoomScale="98" zoomScaleNormal="100" zoomScaleSheetLayoutView="98" workbookViewId="0">
      <selection activeCell="N22" sqref="N22"/>
    </sheetView>
  </sheetViews>
  <sheetFormatPr defaultColWidth="9.109375" defaultRowHeight="15"/>
  <cols>
    <col min="1" max="1" width="10.33203125" style="53" customWidth="1"/>
    <col min="2" max="2" width="12.5546875" style="20" customWidth="1"/>
    <col min="3" max="3" width="13.5546875" style="13" customWidth="1"/>
    <col min="4" max="4" width="13.33203125" style="13" customWidth="1"/>
    <col min="5" max="5" width="48.44140625" style="13" customWidth="1"/>
    <col min="6" max="6" width="9.6640625" style="55" customWidth="1"/>
    <col min="7" max="7" width="15.33203125" style="378" customWidth="1"/>
    <col min="8" max="8" width="15.33203125" style="37" customWidth="1"/>
    <col min="9" max="9" width="20.33203125" style="163" customWidth="1"/>
    <col min="10" max="10" width="15.109375" style="16" bestFit="1" customWidth="1"/>
    <col min="11" max="14" width="9.109375" style="17"/>
    <col min="15" max="15" width="11.5546875" style="17" bestFit="1" customWidth="1"/>
    <col min="16" max="16384" width="9.109375" style="17"/>
  </cols>
  <sheetData>
    <row r="1" spans="1:10" s="4" customFormat="1" ht="43.95" customHeight="1">
      <c r="A1" s="2" t="s">
        <v>22</v>
      </c>
      <c r="B1" s="467" t="s">
        <v>1</v>
      </c>
      <c r="C1" s="468"/>
      <c r="D1" s="468"/>
      <c r="E1" s="469"/>
      <c r="F1" s="2" t="s">
        <v>23</v>
      </c>
      <c r="G1" s="371" t="s">
        <v>12</v>
      </c>
      <c r="H1" s="3" t="s">
        <v>24</v>
      </c>
      <c r="I1" s="155" t="s">
        <v>25</v>
      </c>
    </row>
    <row r="2" spans="1:10" s="7" customFormat="1">
      <c r="A2" s="5"/>
      <c r="B2" s="6"/>
      <c r="F2" s="8"/>
      <c r="G2" s="372"/>
      <c r="H2" s="9"/>
      <c r="I2" s="156"/>
      <c r="J2" s="10"/>
    </row>
    <row r="3" spans="1:10">
      <c r="A3" s="11"/>
      <c r="B3" s="128" t="s">
        <v>760</v>
      </c>
      <c r="F3" s="14"/>
      <c r="G3" s="360"/>
      <c r="H3" s="14"/>
      <c r="I3" s="157"/>
    </row>
    <row r="4" spans="1:10">
      <c r="A4" s="11"/>
      <c r="B4" s="128" t="s">
        <v>763</v>
      </c>
      <c r="F4" s="14"/>
      <c r="G4" s="360"/>
      <c r="H4" s="14"/>
      <c r="I4" s="157"/>
    </row>
    <row r="5" spans="1:10">
      <c r="A5" s="11"/>
      <c r="B5" s="12"/>
      <c r="F5" s="14"/>
      <c r="G5" s="360"/>
      <c r="H5" s="14"/>
      <c r="I5" s="157"/>
    </row>
    <row r="6" spans="1:10">
      <c r="A6" s="11"/>
      <c r="B6" s="12" t="s">
        <v>632</v>
      </c>
      <c r="F6" s="14"/>
      <c r="G6" s="360"/>
      <c r="H6" s="14"/>
      <c r="I6" s="157"/>
    </row>
    <row r="7" spans="1:10">
      <c r="A7" s="11"/>
      <c r="B7" s="12"/>
      <c r="F7" s="14"/>
      <c r="G7" s="360"/>
      <c r="H7" s="14"/>
      <c r="I7" s="157"/>
    </row>
    <row r="8" spans="1:10">
      <c r="A8" s="11"/>
      <c r="B8" s="12" t="s">
        <v>638</v>
      </c>
      <c r="F8" s="14"/>
      <c r="G8" s="360"/>
      <c r="H8" s="14"/>
      <c r="I8" s="157"/>
    </row>
    <row r="9" spans="1:10">
      <c r="A9" s="11"/>
      <c r="B9" s="12"/>
      <c r="F9" s="14"/>
      <c r="G9" s="360"/>
      <c r="H9" s="14"/>
      <c r="I9" s="157"/>
    </row>
    <row r="10" spans="1:10">
      <c r="A10" s="11"/>
      <c r="B10" s="12" t="s">
        <v>597</v>
      </c>
      <c r="F10" s="14"/>
      <c r="G10" s="360"/>
      <c r="H10" s="14"/>
      <c r="I10" s="157"/>
    </row>
    <row r="11" spans="1:10">
      <c r="A11" s="11"/>
      <c r="B11" s="12" t="s">
        <v>598</v>
      </c>
      <c r="F11" s="14"/>
      <c r="G11" s="360"/>
      <c r="H11" s="14"/>
      <c r="I11" s="157"/>
    </row>
    <row r="12" spans="1:10">
      <c r="A12" s="11"/>
      <c r="B12" s="12"/>
      <c r="F12" s="14"/>
      <c r="G12" s="360"/>
      <c r="H12" s="14"/>
      <c r="I12" s="157"/>
    </row>
    <row r="13" spans="1:10">
      <c r="A13" s="11"/>
      <c r="B13" s="18"/>
      <c r="F13" s="14"/>
      <c r="G13" s="360"/>
      <c r="H13" s="14"/>
      <c r="I13" s="157"/>
    </row>
    <row r="14" spans="1:10">
      <c r="A14" s="11"/>
      <c r="B14" s="12" t="s">
        <v>533</v>
      </c>
      <c r="F14" s="14"/>
      <c r="G14" s="360"/>
      <c r="H14" s="14"/>
      <c r="I14" s="157"/>
    </row>
    <row r="15" spans="1:10">
      <c r="A15" s="11"/>
      <c r="B15" s="12"/>
      <c r="F15" s="14"/>
      <c r="G15" s="360"/>
      <c r="H15" s="14"/>
      <c r="I15" s="157"/>
    </row>
    <row r="16" spans="1:10">
      <c r="A16" s="11"/>
      <c r="B16" s="12"/>
      <c r="C16" s="19"/>
      <c r="F16" s="14"/>
      <c r="G16" s="360"/>
      <c r="H16" s="14"/>
      <c r="I16" s="157"/>
    </row>
    <row r="17" spans="1:9">
      <c r="A17" s="11"/>
      <c r="B17" s="20" t="s">
        <v>572</v>
      </c>
      <c r="C17" s="19"/>
      <c r="F17" s="14"/>
      <c r="G17" s="360"/>
      <c r="H17" s="14"/>
      <c r="I17" s="157"/>
    </row>
    <row r="18" spans="1:9">
      <c r="A18" s="11"/>
      <c r="B18" s="12"/>
      <c r="C18" s="19"/>
      <c r="F18" s="14"/>
      <c r="G18" s="360"/>
      <c r="H18" s="14"/>
      <c r="I18" s="157"/>
    </row>
    <row r="19" spans="1:9">
      <c r="A19" s="11"/>
      <c r="B19" s="20" t="s">
        <v>570</v>
      </c>
      <c r="C19" s="19"/>
      <c r="F19" s="14"/>
      <c r="G19" s="360"/>
      <c r="H19" s="14"/>
      <c r="I19" s="157"/>
    </row>
    <row r="20" spans="1:9">
      <c r="A20" s="11"/>
      <c r="B20" s="20" t="s">
        <v>577</v>
      </c>
      <c r="C20" s="19"/>
      <c r="F20" s="14"/>
      <c r="G20" s="360"/>
      <c r="H20" s="14"/>
      <c r="I20" s="157"/>
    </row>
    <row r="21" spans="1:9">
      <c r="A21" s="11"/>
      <c r="B21" s="20" t="s">
        <v>571</v>
      </c>
      <c r="C21" s="19"/>
      <c r="F21" s="14" t="s">
        <v>29</v>
      </c>
      <c r="G21" s="360">
        <v>1</v>
      </c>
      <c r="H21" s="14"/>
      <c r="I21" s="157">
        <f>G21*H21</f>
        <v>0</v>
      </c>
    </row>
    <row r="22" spans="1:9">
      <c r="A22" s="11"/>
      <c r="C22" s="19"/>
      <c r="F22" s="14"/>
      <c r="G22" s="360"/>
      <c r="H22" s="14"/>
      <c r="I22" s="157"/>
    </row>
    <row r="23" spans="1:9">
      <c r="A23" s="11"/>
      <c r="C23" s="19"/>
      <c r="F23" s="14"/>
      <c r="G23" s="360"/>
      <c r="H23" s="14"/>
      <c r="I23" s="157"/>
    </row>
    <row r="24" spans="1:9">
      <c r="A24" s="11"/>
      <c r="B24" s="18" t="s">
        <v>400</v>
      </c>
      <c r="C24" s="19"/>
      <c r="F24" s="26" t="s">
        <v>401</v>
      </c>
      <c r="G24" s="360"/>
      <c r="H24" s="14"/>
      <c r="I24" s="145">
        <f>SUM(I21:I23)</f>
        <v>0</v>
      </c>
    </row>
    <row r="25" spans="1:9">
      <c r="A25" s="11"/>
      <c r="C25" s="19"/>
      <c r="F25" s="14"/>
      <c r="G25" s="360"/>
      <c r="H25" s="14"/>
      <c r="I25" s="157"/>
    </row>
    <row r="26" spans="1:9">
      <c r="A26" s="11"/>
      <c r="C26" s="19"/>
      <c r="F26" s="14"/>
      <c r="G26" s="360"/>
      <c r="H26" s="14"/>
      <c r="I26" s="157"/>
    </row>
    <row r="27" spans="1:9">
      <c r="A27" s="11"/>
      <c r="B27" s="12" t="s">
        <v>576</v>
      </c>
      <c r="C27" s="19"/>
      <c r="F27" s="14"/>
      <c r="G27" s="360"/>
      <c r="H27" s="14"/>
      <c r="I27" s="157"/>
    </row>
    <row r="28" spans="1:9">
      <c r="A28" s="11"/>
      <c r="B28" s="12"/>
      <c r="C28" s="19"/>
      <c r="F28" s="14"/>
      <c r="G28" s="360"/>
      <c r="H28" s="14"/>
      <c r="I28" s="157"/>
    </row>
    <row r="29" spans="1:9">
      <c r="A29" s="11"/>
      <c r="B29" s="22" t="s">
        <v>436</v>
      </c>
      <c r="C29" s="19"/>
      <c r="F29" s="14"/>
      <c r="G29" s="360"/>
      <c r="H29" s="14"/>
      <c r="I29" s="157"/>
    </row>
    <row r="30" spans="1:9">
      <c r="A30" s="11"/>
      <c r="B30" s="22" t="s">
        <v>578</v>
      </c>
      <c r="C30" s="19"/>
      <c r="F30" s="14"/>
      <c r="G30" s="360"/>
      <c r="H30" s="14"/>
      <c r="I30" s="157"/>
    </row>
    <row r="31" spans="1:9">
      <c r="A31" s="11"/>
      <c r="B31" s="22" t="s">
        <v>579</v>
      </c>
      <c r="C31" s="19"/>
      <c r="F31" s="14"/>
      <c r="G31" s="360"/>
      <c r="H31" s="14"/>
      <c r="I31" s="157"/>
    </row>
    <row r="32" spans="1:9">
      <c r="A32" s="11"/>
      <c r="B32" s="12"/>
      <c r="C32" s="19"/>
      <c r="F32" s="14"/>
      <c r="G32" s="360"/>
      <c r="H32" s="14"/>
      <c r="I32" s="157"/>
    </row>
    <row r="33" spans="1:9">
      <c r="A33" s="11"/>
      <c r="B33" s="20" t="s">
        <v>624</v>
      </c>
      <c r="C33" s="19"/>
      <c r="F33" s="14"/>
      <c r="G33" s="360"/>
      <c r="H33" s="14"/>
      <c r="I33" s="157"/>
    </row>
    <row r="34" spans="1:9">
      <c r="A34" s="11"/>
      <c r="B34" s="20" t="s">
        <v>625</v>
      </c>
      <c r="C34" s="19"/>
      <c r="F34" s="14" t="s">
        <v>33</v>
      </c>
      <c r="G34" s="360">
        <v>70.650000000000006</v>
      </c>
      <c r="H34" s="14"/>
      <c r="I34" s="157">
        <f>G34*H34</f>
        <v>0</v>
      </c>
    </row>
    <row r="35" spans="1:9">
      <c r="A35" s="11"/>
      <c r="C35" s="19"/>
      <c r="F35" s="14"/>
      <c r="G35" s="360"/>
      <c r="H35" s="14"/>
      <c r="I35" s="157"/>
    </row>
    <row r="36" spans="1:9">
      <c r="A36" s="11"/>
      <c r="B36" s="20" t="s">
        <v>580</v>
      </c>
      <c r="C36" s="19"/>
      <c r="F36" s="14" t="s">
        <v>33</v>
      </c>
      <c r="G36" s="360">
        <v>3</v>
      </c>
      <c r="H36" s="14"/>
      <c r="I36" s="157">
        <f>G36*H36</f>
        <v>0</v>
      </c>
    </row>
    <row r="37" spans="1:9">
      <c r="A37" s="11"/>
      <c r="B37" s="12"/>
      <c r="C37" s="19"/>
      <c r="F37" s="14"/>
      <c r="G37" s="360"/>
      <c r="H37" s="14"/>
      <c r="I37" s="157"/>
    </row>
    <row r="38" spans="1:9">
      <c r="A38" s="11"/>
      <c r="B38" s="20" t="s">
        <v>581</v>
      </c>
      <c r="C38" s="19"/>
      <c r="F38" s="14" t="s">
        <v>33</v>
      </c>
      <c r="G38" s="360">
        <v>18</v>
      </c>
      <c r="H38" s="14"/>
      <c r="I38" s="157">
        <f>G38*H38</f>
        <v>0</v>
      </c>
    </row>
    <row r="39" spans="1:9">
      <c r="A39" s="11"/>
      <c r="B39" s="12"/>
      <c r="C39" s="19"/>
      <c r="F39" s="14"/>
      <c r="G39" s="360"/>
      <c r="H39" s="14"/>
      <c r="I39" s="157"/>
    </row>
    <row r="40" spans="1:9">
      <c r="A40" s="11"/>
      <c r="B40" s="12"/>
      <c r="C40" s="19"/>
      <c r="F40" s="14"/>
      <c r="G40" s="360"/>
      <c r="H40" s="14"/>
      <c r="I40" s="157"/>
    </row>
    <row r="41" spans="1:9">
      <c r="A41" s="11"/>
      <c r="B41" s="20" t="s">
        <v>582</v>
      </c>
      <c r="C41" s="19"/>
      <c r="F41" s="14"/>
      <c r="G41" s="360"/>
      <c r="H41" s="14"/>
      <c r="I41" s="157"/>
    </row>
    <row r="42" spans="1:9">
      <c r="A42" s="11"/>
      <c r="B42" s="12"/>
      <c r="C42" s="19"/>
      <c r="F42" s="14"/>
      <c r="G42" s="360"/>
      <c r="H42" s="14"/>
      <c r="I42" s="157"/>
    </row>
    <row r="43" spans="1:9">
      <c r="A43" s="11"/>
      <c r="B43" s="20" t="s">
        <v>583</v>
      </c>
      <c r="C43" s="19"/>
      <c r="F43" s="14"/>
      <c r="G43" s="360"/>
      <c r="H43" s="14"/>
      <c r="I43" s="157"/>
    </row>
    <row r="44" spans="1:9">
      <c r="A44" s="11"/>
      <c r="B44" s="20" t="s">
        <v>584</v>
      </c>
      <c r="C44" s="19"/>
      <c r="F44" s="14" t="s">
        <v>33</v>
      </c>
      <c r="G44" s="360">
        <v>25</v>
      </c>
      <c r="H44" s="14"/>
      <c r="I44" s="157">
        <f>G44*H44</f>
        <v>0</v>
      </c>
    </row>
    <row r="45" spans="1:9">
      <c r="A45" s="11"/>
      <c r="C45" s="19"/>
      <c r="F45" s="14"/>
      <c r="G45" s="360"/>
      <c r="H45" s="14"/>
      <c r="I45" s="157"/>
    </row>
    <row r="46" spans="1:9">
      <c r="A46" s="11"/>
      <c r="C46" s="19"/>
      <c r="F46" s="14"/>
      <c r="G46" s="360"/>
      <c r="H46" s="14"/>
      <c r="I46" s="157"/>
    </row>
    <row r="47" spans="1:9">
      <c r="A47" s="11"/>
      <c r="B47" s="18" t="s">
        <v>400</v>
      </c>
      <c r="C47" s="19"/>
      <c r="F47" s="26" t="s">
        <v>401</v>
      </c>
      <c r="G47" s="360"/>
      <c r="H47" s="14"/>
      <c r="I47" s="145">
        <f>SUM(I34:I46)</f>
        <v>0</v>
      </c>
    </row>
    <row r="48" spans="1:9">
      <c r="A48" s="11"/>
      <c r="B48" s="12"/>
      <c r="C48" s="19"/>
      <c r="F48" s="14"/>
      <c r="G48" s="360"/>
      <c r="H48" s="14"/>
      <c r="I48" s="157"/>
    </row>
    <row r="49" spans="1:9">
      <c r="A49" s="11"/>
      <c r="B49" s="12"/>
      <c r="C49" s="19"/>
      <c r="F49" s="14"/>
      <c r="G49" s="360"/>
      <c r="H49" s="14"/>
      <c r="I49" s="157"/>
    </row>
    <row r="50" spans="1:9">
      <c r="A50" s="11"/>
      <c r="B50" s="12" t="s">
        <v>595</v>
      </c>
      <c r="C50" s="19"/>
      <c r="F50" s="14"/>
      <c r="G50" s="360"/>
      <c r="H50" s="14"/>
      <c r="I50" s="157"/>
    </row>
    <row r="51" spans="1:9">
      <c r="A51" s="11"/>
      <c r="B51" s="12"/>
      <c r="C51" s="19"/>
      <c r="F51" s="14"/>
      <c r="G51" s="360"/>
      <c r="H51" s="14"/>
      <c r="I51" s="157"/>
    </row>
    <row r="52" spans="1:9">
      <c r="A52" s="11"/>
      <c r="B52" s="20" t="s">
        <v>573</v>
      </c>
      <c r="C52" s="19"/>
      <c r="F52" s="14"/>
      <c r="G52" s="360"/>
      <c r="H52" s="14"/>
      <c r="I52" s="157"/>
    </row>
    <row r="53" spans="1:9">
      <c r="A53" s="11"/>
      <c r="B53" s="12"/>
      <c r="C53" s="19"/>
      <c r="F53" s="14"/>
      <c r="G53" s="360"/>
      <c r="H53" s="14"/>
      <c r="I53" s="157"/>
    </row>
    <row r="54" spans="1:9">
      <c r="A54" s="11"/>
      <c r="B54" s="22" t="s">
        <v>574</v>
      </c>
      <c r="C54" s="19"/>
      <c r="F54" s="14"/>
      <c r="G54" s="360"/>
      <c r="H54" s="14"/>
      <c r="I54" s="157"/>
    </row>
    <row r="55" spans="1:9">
      <c r="A55" s="11"/>
      <c r="B55" s="22" t="s">
        <v>575</v>
      </c>
      <c r="C55" s="19"/>
      <c r="F55" s="14"/>
      <c r="G55" s="360"/>
      <c r="H55" s="14"/>
      <c r="I55" s="157"/>
    </row>
    <row r="56" spans="1:9">
      <c r="A56" s="11"/>
      <c r="B56" s="22"/>
      <c r="C56" s="19"/>
      <c r="F56" s="14"/>
      <c r="G56" s="360"/>
      <c r="H56" s="14"/>
      <c r="I56" s="157"/>
    </row>
    <row r="57" spans="1:9">
      <c r="A57" s="11"/>
      <c r="B57" s="20" t="s">
        <v>626</v>
      </c>
      <c r="C57" s="19"/>
      <c r="F57" s="14" t="s">
        <v>33</v>
      </c>
      <c r="G57" s="360">
        <f>3.14*1*0.15</f>
        <v>0.47099999999999997</v>
      </c>
      <c r="H57" s="14"/>
      <c r="I57" s="157">
        <f>G57*H57</f>
        <v>0</v>
      </c>
    </row>
    <row r="58" spans="1:9">
      <c r="A58" s="11"/>
      <c r="B58" s="12"/>
      <c r="C58" s="19"/>
      <c r="F58" s="14"/>
      <c r="G58" s="360"/>
      <c r="H58" s="14"/>
      <c r="I58" s="157"/>
    </row>
    <row r="59" spans="1:9" ht="33" customHeight="1">
      <c r="A59" s="11"/>
      <c r="B59" s="473" t="s">
        <v>633</v>
      </c>
      <c r="C59" s="474"/>
      <c r="D59" s="474"/>
      <c r="E59" s="475"/>
      <c r="F59" s="14" t="s">
        <v>4</v>
      </c>
      <c r="G59" s="360">
        <v>35</v>
      </c>
      <c r="H59" s="14"/>
      <c r="I59" s="157">
        <f>G59*H59</f>
        <v>0</v>
      </c>
    </row>
    <row r="60" spans="1:9">
      <c r="A60" s="11"/>
      <c r="C60" s="19"/>
      <c r="F60" s="14"/>
      <c r="G60" s="360"/>
      <c r="H60" s="14"/>
      <c r="I60" s="157"/>
    </row>
    <row r="61" spans="1:9">
      <c r="A61" s="11"/>
      <c r="B61" s="12"/>
      <c r="C61" s="19"/>
      <c r="F61" s="14"/>
      <c r="G61" s="360"/>
      <c r="H61" s="14"/>
      <c r="I61" s="157"/>
    </row>
    <row r="62" spans="1:9">
      <c r="A62" s="11"/>
      <c r="B62" s="20" t="s">
        <v>592</v>
      </c>
      <c r="C62" s="19"/>
      <c r="F62" s="14"/>
      <c r="G62" s="360"/>
      <c r="H62" s="14"/>
      <c r="I62" s="157"/>
    </row>
    <row r="63" spans="1:9">
      <c r="A63" s="11"/>
      <c r="C63" s="19"/>
      <c r="F63" s="14"/>
      <c r="G63" s="360"/>
      <c r="H63" s="14"/>
      <c r="I63" s="157"/>
    </row>
    <row r="64" spans="1:9">
      <c r="A64" s="11"/>
      <c r="B64" s="20" t="s">
        <v>594</v>
      </c>
      <c r="C64" s="19"/>
      <c r="F64" s="14"/>
      <c r="G64" s="360"/>
      <c r="H64" s="14"/>
      <c r="I64" s="157"/>
    </row>
    <row r="65" spans="1:10">
      <c r="A65" s="11"/>
      <c r="B65" s="20" t="s">
        <v>593</v>
      </c>
      <c r="C65" s="19"/>
      <c r="F65" s="14" t="s">
        <v>399</v>
      </c>
      <c r="G65" s="360">
        <v>1</v>
      </c>
      <c r="H65" s="14"/>
      <c r="I65" s="157">
        <f>G65*H65</f>
        <v>0</v>
      </c>
    </row>
    <row r="66" spans="1:10">
      <c r="A66" s="11"/>
      <c r="C66" s="19"/>
      <c r="F66" s="14"/>
      <c r="G66" s="360"/>
      <c r="H66" s="14"/>
      <c r="I66" s="157"/>
    </row>
    <row r="67" spans="1:10">
      <c r="A67" s="11"/>
      <c r="C67" s="19"/>
      <c r="F67" s="14"/>
      <c r="G67" s="360"/>
      <c r="H67" s="14"/>
      <c r="J67" s="369"/>
    </row>
    <row r="68" spans="1:10">
      <c r="A68" s="11"/>
      <c r="B68" s="18" t="s">
        <v>400</v>
      </c>
      <c r="C68" s="19"/>
      <c r="F68" s="26" t="s">
        <v>401</v>
      </c>
      <c r="G68" s="360"/>
      <c r="H68" s="14"/>
      <c r="I68" s="370">
        <f>SUM(I57:I66)</f>
        <v>0</v>
      </c>
      <c r="J68" s="369"/>
    </row>
    <row r="69" spans="1:10">
      <c r="A69" s="11"/>
      <c r="B69" s="12"/>
      <c r="C69" s="19"/>
      <c r="F69" s="14"/>
      <c r="G69" s="360"/>
      <c r="H69" s="14"/>
      <c r="I69" s="234"/>
      <c r="J69" s="369"/>
    </row>
    <row r="70" spans="1:10">
      <c r="A70" s="11"/>
      <c r="B70" s="12"/>
      <c r="C70" s="19"/>
      <c r="F70" s="14"/>
      <c r="G70" s="360"/>
      <c r="H70" s="14"/>
      <c r="I70" s="234"/>
      <c r="J70" s="369"/>
    </row>
    <row r="71" spans="1:10">
      <c r="A71" s="11"/>
      <c r="B71" s="12" t="s">
        <v>627</v>
      </c>
      <c r="C71" s="19"/>
      <c r="F71" s="14"/>
      <c r="G71" s="360"/>
      <c r="H71" s="14"/>
      <c r="I71" s="234"/>
      <c r="J71" s="369"/>
    </row>
    <row r="72" spans="1:10">
      <c r="A72" s="11"/>
      <c r="B72" s="12"/>
      <c r="C72" s="19"/>
      <c r="F72" s="14"/>
      <c r="G72" s="360"/>
      <c r="H72" s="14"/>
      <c r="I72" s="234"/>
      <c r="J72" s="369"/>
    </row>
    <row r="73" spans="1:10">
      <c r="A73" s="11"/>
      <c r="B73" s="12"/>
      <c r="C73" s="19"/>
      <c r="F73" s="14"/>
      <c r="G73" s="360"/>
      <c r="H73" s="14"/>
      <c r="I73" s="157"/>
    </row>
    <row r="74" spans="1:10">
      <c r="A74" s="11"/>
      <c r="B74" s="20" t="s">
        <v>628</v>
      </c>
      <c r="C74" s="19"/>
      <c r="F74" s="14" t="s">
        <v>29</v>
      </c>
      <c r="G74" s="360">
        <v>1</v>
      </c>
      <c r="H74" s="14"/>
      <c r="I74" s="157">
        <f>G74*H74</f>
        <v>0</v>
      </c>
    </row>
    <row r="75" spans="1:10">
      <c r="A75" s="11"/>
      <c r="B75" s="20" t="s">
        <v>585</v>
      </c>
      <c r="C75" s="19"/>
      <c r="F75" s="14"/>
      <c r="G75" s="360"/>
      <c r="H75" s="14"/>
      <c r="I75" s="157"/>
    </row>
    <row r="76" spans="1:10">
      <c r="A76" s="11"/>
      <c r="C76" s="19"/>
      <c r="F76" s="14"/>
      <c r="G76" s="360"/>
      <c r="H76" s="14"/>
      <c r="I76" s="157"/>
    </row>
    <row r="77" spans="1:10">
      <c r="A77" s="11"/>
      <c r="C77" s="19"/>
      <c r="F77" s="14"/>
      <c r="G77" s="360"/>
      <c r="H77" s="14"/>
      <c r="I77" s="157"/>
    </row>
    <row r="78" spans="1:10">
      <c r="A78" s="11"/>
      <c r="B78" s="18" t="s">
        <v>400</v>
      </c>
      <c r="C78" s="19"/>
      <c r="F78" s="26" t="s">
        <v>401</v>
      </c>
      <c r="G78" s="360"/>
      <c r="H78" s="14"/>
      <c r="I78" s="145">
        <f>I74</f>
        <v>0</v>
      </c>
    </row>
    <row r="79" spans="1:10">
      <c r="A79" s="11"/>
      <c r="C79" s="19"/>
      <c r="F79" s="14"/>
      <c r="G79" s="360"/>
      <c r="H79" s="14"/>
      <c r="I79" s="157"/>
    </row>
    <row r="80" spans="1:10">
      <c r="A80" s="11"/>
      <c r="C80" s="19"/>
      <c r="F80" s="14"/>
      <c r="G80" s="360"/>
      <c r="H80" s="14"/>
      <c r="I80" s="157"/>
    </row>
    <row r="81" spans="1:11">
      <c r="A81" s="11"/>
      <c r="B81" s="12" t="s">
        <v>596</v>
      </c>
      <c r="C81" s="19"/>
      <c r="F81" s="14"/>
      <c r="G81" s="360"/>
      <c r="H81" s="14"/>
      <c r="I81" s="157"/>
    </row>
    <row r="82" spans="1:11">
      <c r="A82" s="11"/>
      <c r="C82" s="19"/>
      <c r="F82" s="14"/>
      <c r="G82" s="360"/>
      <c r="H82" s="14"/>
      <c r="I82" s="157"/>
    </row>
    <row r="83" spans="1:11">
      <c r="A83" s="11"/>
      <c r="B83" s="20" t="s">
        <v>586</v>
      </c>
      <c r="C83" s="19"/>
      <c r="F83" s="14"/>
      <c r="G83" s="360"/>
      <c r="H83" s="14"/>
      <c r="I83" s="157"/>
    </row>
    <row r="84" spans="1:11">
      <c r="A84" s="11"/>
      <c r="B84" s="20" t="s">
        <v>587</v>
      </c>
      <c r="C84" s="19"/>
      <c r="F84" s="14"/>
      <c r="G84" s="360"/>
      <c r="H84" s="14"/>
      <c r="I84" s="157"/>
    </row>
    <row r="85" spans="1:11">
      <c r="A85" s="11"/>
      <c r="B85" s="20" t="s">
        <v>588</v>
      </c>
      <c r="C85" s="19"/>
      <c r="F85" s="14" t="s">
        <v>399</v>
      </c>
      <c r="G85" s="360">
        <v>1</v>
      </c>
      <c r="H85" s="14"/>
      <c r="I85" s="157">
        <f>G85*H85</f>
        <v>0</v>
      </c>
    </row>
    <row r="86" spans="1:11">
      <c r="A86" s="11"/>
      <c r="C86" s="19"/>
      <c r="F86" s="14"/>
      <c r="G86" s="360"/>
      <c r="H86" s="14"/>
      <c r="I86" s="157"/>
    </row>
    <row r="87" spans="1:11">
      <c r="A87" s="11"/>
      <c r="B87" s="20" t="s">
        <v>589</v>
      </c>
      <c r="C87" s="19"/>
      <c r="F87" s="14" t="s">
        <v>399</v>
      </c>
      <c r="G87" s="360">
        <v>1</v>
      </c>
      <c r="H87" s="14"/>
      <c r="I87" s="157">
        <f>G87*H87</f>
        <v>0</v>
      </c>
    </row>
    <row r="88" spans="1:11">
      <c r="A88" s="11"/>
      <c r="C88" s="19"/>
      <c r="F88" s="14"/>
      <c r="G88" s="360"/>
      <c r="H88" s="14"/>
      <c r="I88" s="157"/>
    </row>
    <row r="89" spans="1:11">
      <c r="A89" s="11"/>
      <c r="B89" s="20" t="s">
        <v>591</v>
      </c>
      <c r="C89" s="19"/>
      <c r="F89" s="14"/>
      <c r="G89" s="360"/>
      <c r="H89" s="14"/>
      <c r="I89" s="157"/>
    </row>
    <row r="90" spans="1:11">
      <c r="A90" s="11"/>
      <c r="B90" s="20" t="s">
        <v>590</v>
      </c>
      <c r="C90" s="19"/>
      <c r="F90" s="14" t="s">
        <v>399</v>
      </c>
      <c r="G90" s="360">
        <v>1</v>
      </c>
      <c r="H90" s="14"/>
      <c r="I90" s="157">
        <f>G90*H90</f>
        <v>0</v>
      </c>
    </row>
    <row r="91" spans="1:11">
      <c r="A91" s="11"/>
      <c r="C91" s="19"/>
      <c r="F91" s="14"/>
      <c r="G91" s="360"/>
      <c r="H91" s="14"/>
      <c r="I91" s="157"/>
    </row>
    <row r="92" spans="1:11">
      <c r="A92" s="11"/>
      <c r="B92" s="18" t="s">
        <v>400</v>
      </c>
      <c r="C92" s="19"/>
      <c r="F92" s="26" t="s">
        <v>401</v>
      </c>
      <c r="G92" s="360"/>
      <c r="H92" s="14"/>
      <c r="I92" s="145">
        <f>SUM(I85:I91)</f>
        <v>0</v>
      </c>
    </row>
    <row r="93" spans="1:11">
      <c r="A93" s="11"/>
      <c r="C93" s="19"/>
      <c r="F93" s="14"/>
      <c r="G93" s="360"/>
      <c r="H93" s="14"/>
      <c r="I93" s="157"/>
    </row>
    <row r="94" spans="1:11">
      <c r="A94" s="11"/>
      <c r="F94" s="15"/>
      <c r="G94" s="360"/>
      <c r="H94" s="44"/>
      <c r="I94" s="161"/>
      <c r="K94" s="45"/>
    </row>
    <row r="95" spans="1:11">
      <c r="A95" s="11"/>
      <c r="B95" s="41" t="str">
        <f>B3</f>
        <v>PROPOSED MINI WATER SYSTEM REHABILITATION</v>
      </c>
      <c r="C95" s="19"/>
      <c r="D95" s="19"/>
      <c r="F95" s="15"/>
      <c r="G95" s="360"/>
      <c r="H95" s="14"/>
      <c r="I95" s="157"/>
      <c r="K95" s="45"/>
    </row>
    <row r="96" spans="1:11">
      <c r="A96" s="11"/>
      <c r="B96" s="41" t="str">
        <f>B4</f>
        <v>CAANOOLE VILLAGE  AFGOYE DISTRICT</v>
      </c>
      <c r="C96" s="19"/>
      <c r="D96" s="19"/>
      <c r="F96" s="15"/>
      <c r="G96" s="360"/>
      <c r="H96" s="14"/>
      <c r="I96" s="157"/>
      <c r="K96" s="45"/>
    </row>
    <row r="97" spans="1:11">
      <c r="A97" s="11"/>
      <c r="B97" s="41"/>
      <c r="C97" s="19"/>
      <c r="D97" s="19"/>
      <c r="F97" s="15"/>
      <c r="G97" s="360"/>
      <c r="H97" s="14"/>
      <c r="I97" s="157"/>
      <c r="K97" s="45"/>
    </row>
    <row r="98" spans="1:11">
      <c r="A98" s="11"/>
      <c r="B98" s="41" t="str">
        <f>B8</f>
        <v>SECTION 4: WELL CONSTRUCTION (1 No,)</v>
      </c>
      <c r="C98" s="19"/>
      <c r="D98" s="19"/>
      <c r="F98" s="15"/>
      <c r="G98" s="360"/>
      <c r="H98" s="14"/>
      <c r="I98" s="157"/>
      <c r="K98" s="45"/>
    </row>
    <row r="99" spans="1:11">
      <c r="A99" s="11"/>
      <c r="B99" s="41"/>
      <c r="C99" s="19"/>
      <c r="D99" s="19"/>
      <c r="F99" s="11"/>
      <c r="G99" s="360"/>
      <c r="H99" s="14"/>
      <c r="I99" s="157"/>
      <c r="K99" s="45"/>
    </row>
    <row r="100" spans="1:11">
      <c r="A100" s="11"/>
      <c r="B100" s="12" t="s">
        <v>55</v>
      </c>
      <c r="C100" s="19"/>
      <c r="D100" s="19"/>
      <c r="F100" s="15"/>
      <c r="G100" s="360"/>
      <c r="H100" s="14"/>
      <c r="I100" s="157"/>
      <c r="K100" s="45"/>
    </row>
    <row r="101" spans="1:11">
      <c r="A101" s="11"/>
      <c r="B101" s="12"/>
      <c r="C101" s="19"/>
      <c r="D101" s="19"/>
      <c r="F101" s="15"/>
      <c r="G101" s="360"/>
      <c r="H101" s="14"/>
      <c r="I101" s="157"/>
      <c r="K101" s="45"/>
    </row>
    <row r="102" spans="1:11">
      <c r="A102" s="11"/>
      <c r="B102" s="12"/>
      <c r="C102" s="19"/>
      <c r="F102" s="15"/>
      <c r="G102" s="360"/>
      <c r="H102" s="14"/>
      <c r="I102" s="157"/>
      <c r="K102" s="45"/>
    </row>
    <row r="103" spans="1:11">
      <c r="A103" s="11"/>
      <c r="B103" s="12" t="s">
        <v>56</v>
      </c>
      <c r="C103" s="19"/>
      <c r="D103" s="19" t="s">
        <v>57</v>
      </c>
      <c r="F103" s="11"/>
      <c r="G103" s="373" t="s">
        <v>58</v>
      </c>
      <c r="H103" s="14"/>
      <c r="I103" s="161"/>
    </row>
    <row r="104" spans="1:11">
      <c r="A104" s="11"/>
      <c r="B104" s="47" t="s">
        <v>59</v>
      </c>
      <c r="F104" s="11"/>
      <c r="G104" s="360"/>
      <c r="H104" s="14"/>
      <c r="I104" s="157"/>
    </row>
    <row r="105" spans="1:11">
      <c r="A105" s="11"/>
      <c r="B105" s="12"/>
      <c r="F105" s="11"/>
      <c r="G105" s="360"/>
      <c r="H105" s="14"/>
      <c r="I105" s="157"/>
    </row>
    <row r="106" spans="1:11">
      <c r="A106" s="11"/>
      <c r="B106" s="36">
        <v>1</v>
      </c>
      <c r="D106" s="13" t="str">
        <f>B14</f>
        <v>ELEMENT NO. 1: SITE PREPARATION</v>
      </c>
      <c r="F106" s="11"/>
      <c r="G106" s="374" t="s">
        <v>60</v>
      </c>
      <c r="H106" s="14"/>
      <c r="I106" s="157">
        <f>I24</f>
        <v>0</v>
      </c>
    </row>
    <row r="107" spans="1:11">
      <c r="A107" s="11"/>
      <c r="B107" s="47"/>
      <c r="F107" s="11"/>
      <c r="G107" s="360"/>
      <c r="H107" s="14"/>
      <c r="I107" s="157"/>
    </row>
    <row r="108" spans="1:11">
      <c r="A108" s="11"/>
      <c r="B108" s="36">
        <v>2</v>
      </c>
      <c r="D108" s="13" t="str">
        <f>B27</f>
        <v>ELEMENT NO. 2: EXCAVATION WORKS</v>
      </c>
      <c r="F108" s="11"/>
      <c r="G108" s="374" t="s">
        <v>61</v>
      </c>
      <c r="H108" s="14"/>
      <c r="I108" s="157">
        <f>I47</f>
        <v>0</v>
      </c>
    </row>
    <row r="109" spans="1:11">
      <c r="A109" s="11"/>
      <c r="B109" s="36"/>
      <c r="F109" s="11"/>
      <c r="G109" s="360"/>
      <c r="H109" s="14"/>
      <c r="I109" s="157"/>
    </row>
    <row r="110" spans="1:11">
      <c r="A110" s="11"/>
      <c r="B110" s="36">
        <v>3</v>
      </c>
      <c r="D110" s="13" t="str">
        <f>B50</f>
        <v>ELEMENT NO. 3: CONCRETE WORKS</v>
      </c>
      <c r="F110" s="11"/>
      <c r="G110" s="374" t="s">
        <v>62</v>
      </c>
      <c r="H110" s="14"/>
      <c r="I110" s="157">
        <f>I68</f>
        <v>0</v>
      </c>
    </row>
    <row r="111" spans="1:11">
      <c r="A111" s="11"/>
      <c r="B111" s="36"/>
      <c r="F111" s="11"/>
      <c r="G111" s="360"/>
      <c r="H111" s="14"/>
      <c r="I111" s="157"/>
    </row>
    <row r="112" spans="1:11">
      <c r="A112" s="11"/>
      <c r="B112" s="36">
        <v>4</v>
      </c>
      <c r="D112" s="13" t="str">
        <f>B71</f>
        <v>ELEMENT NO. 4: Gravel Packing</v>
      </c>
      <c r="F112" s="11"/>
      <c r="G112" s="374" t="s">
        <v>63</v>
      </c>
      <c r="H112" s="14"/>
      <c r="I112" s="157">
        <f>I78</f>
        <v>0</v>
      </c>
    </row>
    <row r="113" spans="1:11">
      <c r="A113" s="11"/>
      <c r="B113" s="36"/>
      <c r="F113" s="11"/>
      <c r="G113" s="360"/>
      <c r="H113" s="44"/>
      <c r="I113" s="157"/>
    </row>
    <row r="114" spans="1:11">
      <c r="A114" s="11"/>
      <c r="B114" s="36">
        <v>5</v>
      </c>
      <c r="D114" s="13" t="str">
        <f>B81</f>
        <v>ELEMENT NO. 5: TESTING AND TREATMENT</v>
      </c>
      <c r="F114" s="11"/>
      <c r="G114" s="374" t="s">
        <v>64</v>
      </c>
      <c r="H114" s="14"/>
      <c r="I114" s="157">
        <f>I92</f>
        <v>0</v>
      </c>
    </row>
    <row r="115" spans="1:11">
      <c r="A115" s="11"/>
      <c r="B115" s="47"/>
      <c r="F115" s="11"/>
      <c r="G115" s="360"/>
      <c r="H115" s="14"/>
      <c r="I115" s="157"/>
    </row>
    <row r="116" spans="1:11">
      <c r="A116" s="11"/>
      <c r="B116" s="36"/>
      <c r="F116" s="11"/>
      <c r="G116" s="374"/>
      <c r="H116" s="14"/>
      <c r="I116" s="157"/>
      <c r="J116" s="17"/>
    </row>
    <row r="117" spans="1:11" s="51" customFormat="1">
      <c r="A117" s="5"/>
      <c r="B117" s="470" t="s">
        <v>65</v>
      </c>
      <c r="C117" s="471"/>
      <c r="D117" s="471"/>
      <c r="E117" s="472"/>
      <c r="F117" s="48" t="s">
        <v>53</v>
      </c>
      <c r="G117" s="375"/>
      <c r="H117" s="9"/>
      <c r="I117" s="156">
        <f>SUM(I106:I114)</f>
        <v>0</v>
      </c>
      <c r="J117" s="50"/>
    </row>
    <row r="118" spans="1:11">
      <c r="A118" s="11"/>
      <c r="B118" s="12"/>
      <c r="D118" s="24"/>
      <c r="F118" s="52"/>
      <c r="G118" s="360"/>
      <c r="H118" s="14"/>
      <c r="I118" s="157"/>
    </row>
    <row r="119" spans="1:11">
      <c r="A119" s="11"/>
      <c r="B119" s="18"/>
      <c r="C119" s="24"/>
      <c r="D119" s="24"/>
      <c r="E119" s="24"/>
      <c r="F119" s="15"/>
      <c r="G119" s="360"/>
      <c r="H119" s="14"/>
      <c r="I119" s="160"/>
    </row>
    <row r="120" spans="1:11">
      <c r="A120" s="11"/>
      <c r="F120" s="26"/>
      <c r="G120" s="360"/>
      <c r="H120" s="14"/>
      <c r="I120" s="157"/>
      <c r="K120" s="45"/>
    </row>
    <row r="121" spans="1:11">
      <c r="A121" s="11"/>
      <c r="F121" s="26"/>
      <c r="G121" s="360"/>
      <c r="H121" s="14"/>
      <c r="I121" s="157"/>
      <c r="K121" s="45"/>
    </row>
    <row r="122" spans="1:11">
      <c r="A122" s="11"/>
      <c r="F122" s="26"/>
      <c r="G122" s="360"/>
      <c r="H122" s="14"/>
      <c r="I122" s="157"/>
      <c r="K122" s="45"/>
    </row>
    <row r="123" spans="1:11">
      <c r="A123" s="11"/>
      <c r="B123" s="39"/>
      <c r="F123" s="15"/>
      <c r="G123" s="360"/>
      <c r="H123" s="14"/>
      <c r="I123" s="157"/>
      <c r="K123" s="45"/>
    </row>
    <row r="124" spans="1:11">
      <c r="A124" s="11"/>
      <c r="B124" s="39"/>
      <c r="F124" s="15"/>
      <c r="G124" s="360"/>
      <c r="H124" s="14"/>
      <c r="I124" s="157"/>
      <c r="K124" s="45"/>
    </row>
    <row r="125" spans="1:11">
      <c r="A125" s="11"/>
      <c r="B125" s="39"/>
      <c r="F125" s="15"/>
      <c r="G125" s="360"/>
      <c r="H125" s="14"/>
      <c r="I125" s="157"/>
      <c r="K125" s="45"/>
    </row>
    <row r="126" spans="1:11">
      <c r="A126" s="11"/>
      <c r="B126" s="39"/>
      <c r="F126" s="15"/>
      <c r="G126" s="360"/>
      <c r="H126" s="14"/>
      <c r="I126" s="157"/>
      <c r="K126" s="45"/>
    </row>
    <row r="127" spans="1:11">
      <c r="A127" s="11"/>
      <c r="B127" s="39"/>
      <c r="F127" s="15"/>
      <c r="G127" s="360"/>
      <c r="H127" s="14"/>
      <c r="I127" s="157"/>
      <c r="K127" s="45"/>
    </row>
    <row r="128" spans="1:11">
      <c r="A128" s="11"/>
      <c r="B128" s="39"/>
      <c r="F128" s="15"/>
      <c r="G128" s="360"/>
      <c r="H128" s="14"/>
      <c r="I128" s="157"/>
      <c r="K128" s="45"/>
    </row>
    <row r="129" spans="1:23">
      <c r="A129" s="11"/>
      <c r="B129" s="39"/>
      <c r="F129" s="15"/>
      <c r="G129" s="360"/>
      <c r="H129" s="14"/>
      <c r="I129" s="157"/>
      <c r="K129" s="45"/>
    </row>
    <row r="130" spans="1:23">
      <c r="A130" s="11"/>
      <c r="B130" s="39"/>
      <c r="F130" s="15"/>
      <c r="G130" s="360"/>
      <c r="H130" s="14"/>
      <c r="I130" s="157"/>
      <c r="K130" s="45"/>
    </row>
    <row r="131" spans="1:23">
      <c r="A131" s="11"/>
      <c r="B131" s="39"/>
      <c r="F131" s="15"/>
      <c r="G131" s="360"/>
      <c r="H131" s="14"/>
      <c r="I131" s="157"/>
      <c r="K131" s="45"/>
    </row>
    <row r="132" spans="1:23" ht="15" customHeight="1">
      <c r="A132" s="11"/>
      <c r="B132" s="39"/>
      <c r="F132" s="15"/>
      <c r="G132" s="360"/>
      <c r="H132" s="14"/>
      <c r="I132" s="157"/>
      <c r="K132" s="45"/>
    </row>
    <row r="133" spans="1:23" ht="15" customHeight="1">
      <c r="A133" s="11"/>
      <c r="B133" s="39"/>
      <c r="F133" s="15"/>
      <c r="G133" s="360"/>
      <c r="H133" s="14"/>
      <c r="I133" s="157"/>
      <c r="K133" s="45"/>
    </row>
    <row r="134" spans="1:23" ht="15" customHeight="1">
      <c r="A134" s="11"/>
      <c r="B134" s="39"/>
      <c r="F134" s="15"/>
      <c r="G134" s="360"/>
      <c r="H134" s="14"/>
      <c r="I134" s="157"/>
      <c r="K134" s="45"/>
    </row>
    <row r="135" spans="1:23" ht="15" customHeight="1">
      <c r="A135" s="11"/>
      <c r="B135" s="39"/>
      <c r="F135" s="15"/>
      <c r="G135" s="360"/>
      <c r="H135" s="14"/>
      <c r="I135" s="157"/>
      <c r="K135" s="45"/>
    </row>
    <row r="136" spans="1:23" ht="15" customHeight="1">
      <c r="A136" s="11"/>
      <c r="B136" s="39"/>
      <c r="F136" s="15"/>
      <c r="G136" s="360"/>
      <c r="H136" s="14"/>
      <c r="I136" s="157"/>
      <c r="K136" s="45"/>
    </row>
    <row r="137" spans="1:23" ht="15" customHeight="1">
      <c r="A137" s="11"/>
      <c r="F137" s="15"/>
      <c r="G137" s="360"/>
      <c r="H137" s="14"/>
      <c r="I137" s="157"/>
      <c r="K137" s="45"/>
    </row>
    <row r="138" spans="1:23" ht="15" customHeight="1">
      <c r="A138" s="30"/>
      <c r="B138" s="46"/>
      <c r="C138" s="32"/>
      <c r="D138" s="32"/>
      <c r="E138" s="32"/>
      <c r="F138" s="34"/>
      <c r="G138" s="376"/>
      <c r="H138" s="33"/>
      <c r="I138" s="159"/>
      <c r="K138" s="45"/>
    </row>
    <row r="139" spans="1:23" ht="15" customHeight="1">
      <c r="F139" s="37"/>
      <c r="G139" s="377"/>
      <c r="I139" s="162"/>
    </row>
    <row r="140" spans="1:23" ht="15" customHeight="1">
      <c r="F140" s="37"/>
      <c r="G140" s="377"/>
      <c r="I140" s="162"/>
    </row>
    <row r="141" spans="1:23" ht="15" customHeight="1">
      <c r="F141" s="37"/>
      <c r="G141" s="377"/>
      <c r="I141" s="162"/>
    </row>
    <row r="142" spans="1:23" ht="15" customHeight="1">
      <c r="F142" s="37"/>
      <c r="G142" s="377"/>
      <c r="I142" s="162"/>
    </row>
    <row r="143" spans="1:23" s="16" customFormat="1" ht="15" customHeight="1">
      <c r="A143" s="53"/>
      <c r="B143" s="20"/>
      <c r="C143" s="13"/>
      <c r="D143" s="13"/>
      <c r="E143" s="13"/>
      <c r="F143" s="37"/>
      <c r="G143" s="377"/>
      <c r="H143" s="37"/>
      <c r="I143" s="162"/>
      <c r="K143" s="17"/>
      <c r="L143" s="17"/>
      <c r="M143" s="17"/>
      <c r="N143" s="17"/>
      <c r="O143" s="17"/>
      <c r="P143" s="17"/>
      <c r="Q143" s="17"/>
      <c r="R143" s="17"/>
      <c r="S143" s="17"/>
      <c r="T143" s="17"/>
      <c r="U143" s="17"/>
      <c r="V143" s="17"/>
      <c r="W143" s="17"/>
    </row>
    <row r="144" spans="1:23" s="16" customFormat="1" ht="15" customHeight="1">
      <c r="A144" s="53"/>
      <c r="B144" s="20"/>
      <c r="C144" s="13"/>
      <c r="D144" s="13"/>
      <c r="E144" s="13"/>
      <c r="F144" s="37"/>
      <c r="G144" s="377"/>
      <c r="H144" s="37"/>
      <c r="I144" s="162"/>
      <c r="K144" s="17"/>
      <c r="L144" s="17"/>
      <c r="M144" s="17"/>
      <c r="N144" s="17"/>
      <c r="O144" s="17"/>
      <c r="P144" s="17"/>
      <c r="Q144" s="17"/>
      <c r="R144" s="17"/>
      <c r="S144" s="17"/>
      <c r="T144" s="17"/>
      <c r="U144" s="17"/>
      <c r="V144" s="17"/>
      <c r="W144" s="17"/>
    </row>
    <row r="145" spans="1:23" s="16" customFormat="1" ht="15" customHeight="1">
      <c r="A145" s="53"/>
      <c r="B145" s="20"/>
      <c r="C145" s="13"/>
      <c r="D145" s="13"/>
      <c r="E145" s="13"/>
      <c r="F145" s="37"/>
      <c r="G145" s="377"/>
      <c r="H145" s="37"/>
      <c r="I145" s="162"/>
      <c r="K145" s="17"/>
      <c r="L145" s="17"/>
      <c r="M145" s="17"/>
      <c r="N145" s="17"/>
      <c r="O145" s="17"/>
      <c r="P145" s="17"/>
      <c r="Q145" s="17"/>
      <c r="R145" s="17"/>
      <c r="S145" s="17"/>
      <c r="T145" s="17"/>
      <c r="U145" s="17"/>
      <c r="V145" s="17"/>
      <c r="W145" s="17"/>
    </row>
    <row r="146" spans="1:23" s="16" customFormat="1" ht="15" customHeight="1">
      <c r="A146" s="53"/>
      <c r="B146" s="20"/>
      <c r="C146" s="13"/>
      <c r="D146" s="13"/>
      <c r="E146" s="13"/>
      <c r="F146" s="37"/>
      <c r="G146" s="377"/>
      <c r="H146" s="37"/>
      <c r="I146" s="162"/>
      <c r="K146" s="17"/>
      <c r="L146" s="17"/>
      <c r="M146" s="17"/>
      <c r="N146" s="17"/>
      <c r="O146" s="17"/>
      <c r="P146" s="17"/>
      <c r="Q146" s="17"/>
      <c r="R146" s="17"/>
      <c r="S146" s="17"/>
      <c r="T146" s="17"/>
      <c r="U146" s="17"/>
      <c r="V146" s="17"/>
      <c r="W146" s="17"/>
    </row>
    <row r="147" spans="1:23" s="16" customFormat="1" ht="15" customHeight="1">
      <c r="A147" s="53"/>
      <c r="B147" s="20"/>
      <c r="C147" s="13"/>
      <c r="D147" s="13"/>
      <c r="E147" s="13"/>
      <c r="F147" s="37"/>
      <c r="G147" s="377"/>
      <c r="H147" s="37"/>
      <c r="I147" s="162"/>
      <c r="K147" s="17"/>
      <c r="L147" s="17"/>
      <c r="M147" s="17"/>
      <c r="N147" s="17"/>
      <c r="O147" s="17"/>
      <c r="P147" s="17"/>
      <c r="Q147" s="17"/>
      <c r="R147" s="17"/>
      <c r="S147" s="17"/>
      <c r="T147" s="17"/>
      <c r="U147" s="17"/>
      <c r="V147" s="17"/>
      <c r="W147" s="17"/>
    </row>
    <row r="148" spans="1:23" s="16" customFormat="1" ht="15" customHeight="1">
      <c r="A148" s="53"/>
      <c r="B148" s="20"/>
      <c r="C148" s="13"/>
      <c r="D148" s="13"/>
      <c r="E148" s="13"/>
      <c r="F148" s="37"/>
      <c r="G148" s="377"/>
      <c r="H148" s="37"/>
      <c r="I148" s="162"/>
      <c r="K148" s="17"/>
      <c r="L148" s="17"/>
      <c r="M148" s="17"/>
      <c r="N148" s="17"/>
      <c r="O148" s="17"/>
      <c r="P148" s="17"/>
      <c r="Q148" s="17"/>
      <c r="R148" s="17"/>
      <c r="S148" s="17"/>
      <c r="T148" s="17"/>
      <c r="U148" s="17"/>
      <c r="V148" s="17"/>
      <c r="W148" s="17"/>
    </row>
    <row r="149" spans="1:23" s="16" customFormat="1" ht="15" customHeight="1">
      <c r="A149" s="53"/>
      <c r="B149" s="20"/>
      <c r="C149" s="13"/>
      <c r="D149" s="13"/>
      <c r="E149" s="13"/>
      <c r="F149" s="37"/>
      <c r="G149" s="377"/>
      <c r="H149" s="37"/>
      <c r="I149" s="162"/>
      <c r="K149" s="17"/>
      <c r="L149" s="17"/>
      <c r="M149" s="17"/>
      <c r="N149" s="17"/>
      <c r="O149" s="17"/>
      <c r="P149" s="17"/>
      <c r="Q149" s="17"/>
      <c r="R149" s="17"/>
      <c r="S149" s="17"/>
      <c r="T149" s="17"/>
      <c r="U149" s="17"/>
      <c r="V149" s="17"/>
      <c r="W149" s="17"/>
    </row>
    <row r="150" spans="1:23" s="16" customFormat="1" ht="15" customHeight="1">
      <c r="A150" s="53"/>
      <c r="B150" s="20"/>
      <c r="C150" s="13"/>
      <c r="D150" s="13"/>
      <c r="E150" s="13"/>
      <c r="F150" s="37"/>
      <c r="G150" s="377"/>
      <c r="H150" s="37"/>
      <c r="I150" s="162"/>
      <c r="K150" s="17"/>
      <c r="L150" s="17"/>
      <c r="M150" s="17"/>
      <c r="N150" s="17"/>
      <c r="O150" s="17"/>
      <c r="P150" s="17"/>
      <c r="Q150" s="17"/>
      <c r="R150" s="17"/>
      <c r="S150" s="17"/>
      <c r="T150" s="17"/>
      <c r="U150" s="17"/>
      <c r="V150" s="17"/>
      <c r="W150" s="17"/>
    </row>
    <row r="151" spans="1:23" s="16" customFormat="1" ht="15" customHeight="1">
      <c r="A151" s="53"/>
      <c r="B151" s="20"/>
      <c r="C151" s="13"/>
      <c r="D151" s="13"/>
      <c r="E151" s="13"/>
      <c r="F151" s="37"/>
      <c r="G151" s="377"/>
      <c r="H151" s="37"/>
      <c r="I151" s="162"/>
      <c r="K151" s="17"/>
      <c r="L151" s="17"/>
      <c r="M151" s="17"/>
      <c r="N151" s="17"/>
      <c r="O151" s="17"/>
      <c r="P151" s="17"/>
      <c r="Q151" s="17"/>
      <c r="R151" s="17"/>
      <c r="S151" s="17"/>
      <c r="T151" s="17"/>
      <c r="U151" s="17"/>
      <c r="V151" s="17"/>
      <c r="W151" s="17"/>
    </row>
    <row r="152" spans="1:23" s="16" customFormat="1" ht="15" customHeight="1">
      <c r="A152" s="53"/>
      <c r="B152" s="20"/>
      <c r="C152" s="13"/>
      <c r="D152" s="13"/>
      <c r="E152" s="13"/>
      <c r="F152" s="37"/>
      <c r="G152" s="377"/>
      <c r="H152" s="37"/>
      <c r="I152" s="162"/>
      <c r="K152" s="17"/>
      <c r="L152" s="17"/>
      <c r="M152" s="17"/>
      <c r="N152" s="17"/>
      <c r="O152" s="17"/>
      <c r="P152" s="17"/>
      <c r="Q152" s="17"/>
      <c r="R152" s="17"/>
      <c r="S152" s="17"/>
      <c r="T152" s="17"/>
      <c r="U152" s="17"/>
      <c r="V152" s="17"/>
      <c r="W152" s="17"/>
    </row>
    <row r="153" spans="1:23" s="16" customFormat="1" ht="15" customHeight="1">
      <c r="A153" s="53"/>
      <c r="B153" s="20"/>
      <c r="C153" s="13"/>
      <c r="D153" s="13"/>
      <c r="E153" s="13"/>
      <c r="F153" s="37"/>
      <c r="G153" s="377"/>
      <c r="H153" s="37"/>
      <c r="I153" s="162"/>
      <c r="K153" s="17"/>
      <c r="L153" s="17"/>
      <c r="M153" s="17"/>
      <c r="N153" s="17"/>
      <c r="O153" s="17"/>
      <c r="P153" s="17"/>
      <c r="Q153" s="17"/>
      <c r="R153" s="17"/>
      <c r="S153" s="17"/>
      <c r="T153" s="17"/>
      <c r="U153" s="17"/>
      <c r="V153" s="17"/>
      <c r="W153" s="17"/>
    </row>
    <row r="154" spans="1:23" s="16" customFormat="1" ht="15" customHeight="1">
      <c r="A154" s="53"/>
      <c r="B154" s="20"/>
      <c r="C154" s="13"/>
      <c r="D154" s="13"/>
      <c r="E154" s="13"/>
      <c r="F154" s="37"/>
      <c r="G154" s="377"/>
      <c r="H154" s="37"/>
      <c r="I154" s="162"/>
      <c r="K154" s="17"/>
      <c r="L154" s="17"/>
      <c r="M154" s="17"/>
      <c r="N154" s="17"/>
      <c r="O154" s="17"/>
      <c r="P154" s="17"/>
      <c r="Q154" s="17"/>
      <c r="R154" s="17"/>
      <c r="S154" s="17"/>
      <c r="T154" s="17"/>
      <c r="U154" s="17"/>
      <c r="V154" s="17"/>
      <c r="W154" s="17"/>
    </row>
    <row r="155" spans="1:23" s="16" customFormat="1" ht="15" customHeight="1">
      <c r="A155" s="53"/>
      <c r="B155" s="20"/>
      <c r="C155" s="13"/>
      <c r="D155" s="13"/>
      <c r="E155" s="13"/>
      <c r="F155" s="37"/>
      <c r="G155" s="377"/>
      <c r="H155" s="37"/>
      <c r="I155" s="162"/>
      <c r="K155" s="17"/>
      <c r="L155" s="17"/>
      <c r="M155" s="17"/>
      <c r="N155" s="17"/>
      <c r="O155" s="17"/>
      <c r="P155" s="17"/>
      <c r="Q155" s="17"/>
      <c r="R155" s="17"/>
      <c r="S155" s="17"/>
      <c r="T155" s="17"/>
      <c r="U155" s="17"/>
      <c r="V155" s="17"/>
      <c r="W155" s="17"/>
    </row>
    <row r="156" spans="1:23" s="16" customFormat="1" ht="15" customHeight="1">
      <c r="A156" s="53"/>
      <c r="B156" s="20"/>
      <c r="C156" s="13"/>
      <c r="D156" s="13"/>
      <c r="E156" s="13"/>
      <c r="F156" s="37"/>
      <c r="G156" s="377"/>
      <c r="H156" s="37"/>
      <c r="I156" s="162"/>
      <c r="K156" s="17"/>
      <c r="L156" s="17"/>
      <c r="M156" s="17"/>
      <c r="N156" s="17"/>
      <c r="O156" s="17"/>
      <c r="P156" s="17"/>
      <c r="Q156" s="17"/>
      <c r="R156" s="17"/>
      <c r="S156" s="17"/>
      <c r="T156" s="17"/>
      <c r="U156" s="17"/>
      <c r="V156" s="17"/>
      <c r="W156" s="17"/>
    </row>
    <row r="157" spans="1:23" s="16" customFormat="1" ht="15" customHeight="1">
      <c r="A157" s="53"/>
      <c r="B157" s="20"/>
      <c r="C157" s="13"/>
      <c r="D157" s="13"/>
      <c r="E157" s="13"/>
      <c r="F157" s="37"/>
      <c r="G157" s="377"/>
      <c r="H157" s="37"/>
      <c r="I157" s="162"/>
      <c r="K157" s="17"/>
      <c r="L157" s="17"/>
      <c r="M157" s="17"/>
      <c r="N157" s="17"/>
      <c r="O157" s="17"/>
      <c r="P157" s="17"/>
      <c r="Q157" s="17"/>
      <c r="R157" s="17"/>
      <c r="S157" s="17"/>
      <c r="T157" s="17"/>
      <c r="U157" s="17"/>
      <c r="V157" s="17"/>
      <c r="W157" s="17"/>
    </row>
    <row r="158" spans="1:23" s="16" customFormat="1" ht="15" customHeight="1">
      <c r="A158" s="53"/>
      <c r="B158" s="20"/>
      <c r="C158" s="13"/>
      <c r="D158" s="13"/>
      <c r="E158" s="13"/>
      <c r="F158" s="37"/>
      <c r="G158" s="377"/>
      <c r="H158" s="37"/>
      <c r="I158" s="162"/>
      <c r="K158" s="17"/>
      <c r="L158" s="17"/>
      <c r="M158" s="17"/>
      <c r="N158" s="17"/>
      <c r="O158" s="17"/>
      <c r="P158" s="17"/>
      <c r="Q158" s="17"/>
      <c r="R158" s="17"/>
      <c r="S158" s="17"/>
      <c r="T158" s="17"/>
      <c r="U158" s="17"/>
      <c r="V158" s="17"/>
      <c r="W158" s="17"/>
    </row>
    <row r="159" spans="1:23" s="16" customFormat="1" ht="15" customHeight="1">
      <c r="A159" s="53"/>
      <c r="B159" s="20"/>
      <c r="C159" s="13"/>
      <c r="D159" s="13"/>
      <c r="E159" s="13"/>
      <c r="F159" s="37"/>
      <c r="G159" s="377"/>
      <c r="H159" s="37"/>
      <c r="I159" s="162"/>
      <c r="K159" s="17"/>
      <c r="L159" s="17"/>
      <c r="M159" s="17"/>
      <c r="N159" s="17"/>
      <c r="O159" s="17"/>
      <c r="P159" s="17"/>
      <c r="Q159" s="17"/>
      <c r="R159" s="17"/>
      <c r="S159" s="17"/>
      <c r="T159" s="17"/>
      <c r="U159" s="17"/>
      <c r="V159" s="17"/>
      <c r="W159" s="17"/>
    </row>
    <row r="160" spans="1:23" s="16" customFormat="1" ht="15" customHeight="1">
      <c r="A160" s="53"/>
      <c r="B160" s="20"/>
      <c r="C160" s="13"/>
      <c r="D160" s="13"/>
      <c r="E160" s="13"/>
      <c r="F160" s="37"/>
      <c r="G160" s="377"/>
      <c r="H160" s="37"/>
      <c r="I160" s="162"/>
      <c r="K160" s="17"/>
      <c r="L160" s="17"/>
      <c r="M160" s="17"/>
      <c r="N160" s="17"/>
      <c r="O160" s="17"/>
      <c r="P160" s="17"/>
      <c r="Q160" s="17"/>
      <c r="R160" s="17"/>
      <c r="S160" s="17"/>
      <c r="T160" s="17"/>
      <c r="U160" s="17"/>
      <c r="V160" s="17"/>
      <c r="W160" s="17"/>
    </row>
    <row r="161" spans="1:23" s="16" customFormat="1" ht="15" customHeight="1">
      <c r="A161" s="53"/>
      <c r="B161" s="20"/>
      <c r="C161" s="13"/>
      <c r="D161" s="13"/>
      <c r="E161" s="13"/>
      <c r="F161" s="37"/>
      <c r="G161" s="377"/>
      <c r="H161" s="37"/>
      <c r="I161" s="162"/>
      <c r="K161" s="17"/>
      <c r="L161" s="17"/>
      <c r="M161" s="17"/>
      <c r="N161" s="17"/>
      <c r="O161" s="17"/>
      <c r="P161" s="17"/>
      <c r="Q161" s="17"/>
      <c r="R161" s="17"/>
      <c r="S161" s="17"/>
      <c r="T161" s="17"/>
      <c r="U161" s="17"/>
      <c r="V161" s="17"/>
      <c r="W161" s="17"/>
    </row>
    <row r="162" spans="1:23" s="16" customFormat="1" ht="15" customHeight="1">
      <c r="A162" s="53"/>
      <c r="B162" s="20"/>
      <c r="C162" s="13"/>
      <c r="D162" s="13"/>
      <c r="E162" s="13"/>
      <c r="F162" s="37"/>
      <c r="G162" s="377"/>
      <c r="H162" s="37"/>
      <c r="I162" s="162"/>
      <c r="K162" s="17"/>
      <c r="L162" s="17"/>
      <c r="M162" s="17"/>
      <c r="N162" s="17"/>
      <c r="O162" s="17"/>
      <c r="P162" s="17"/>
      <c r="Q162" s="17"/>
      <c r="R162" s="17"/>
      <c r="S162" s="17"/>
      <c r="T162" s="17"/>
      <c r="U162" s="17"/>
      <c r="V162" s="17"/>
      <c r="W162" s="17"/>
    </row>
    <row r="163" spans="1:23" s="16" customFormat="1" ht="15" customHeight="1">
      <c r="A163" s="53"/>
      <c r="B163" s="20"/>
      <c r="C163" s="13"/>
      <c r="D163" s="13"/>
      <c r="E163" s="13"/>
      <c r="F163" s="37"/>
      <c r="G163" s="377"/>
      <c r="H163" s="37"/>
      <c r="I163" s="162"/>
      <c r="K163" s="17"/>
      <c r="L163" s="17"/>
      <c r="M163" s="17"/>
      <c r="N163" s="17"/>
      <c r="O163" s="17"/>
      <c r="P163" s="17"/>
      <c r="Q163" s="17"/>
      <c r="R163" s="17"/>
      <c r="S163" s="17"/>
      <c r="T163" s="17"/>
      <c r="U163" s="17"/>
      <c r="V163" s="17"/>
      <c r="W163" s="17"/>
    </row>
    <row r="164" spans="1:23" s="16" customFormat="1" ht="15" customHeight="1">
      <c r="A164" s="53"/>
      <c r="B164" s="20"/>
      <c r="C164" s="13"/>
      <c r="D164" s="13"/>
      <c r="E164" s="13"/>
      <c r="F164" s="37"/>
      <c r="G164" s="377"/>
      <c r="H164" s="37"/>
      <c r="I164" s="162"/>
      <c r="K164" s="17"/>
      <c r="L164" s="17"/>
      <c r="M164" s="17"/>
      <c r="N164" s="17"/>
      <c r="O164" s="17"/>
      <c r="P164" s="17"/>
      <c r="Q164" s="17"/>
      <c r="R164" s="17"/>
      <c r="S164" s="17"/>
      <c r="T164" s="17"/>
      <c r="U164" s="17"/>
      <c r="V164" s="17"/>
      <c r="W164" s="17"/>
    </row>
    <row r="165" spans="1:23" s="16" customFormat="1" ht="15" customHeight="1">
      <c r="A165" s="53"/>
      <c r="B165" s="20"/>
      <c r="C165" s="13"/>
      <c r="D165" s="13"/>
      <c r="E165" s="13"/>
      <c r="F165" s="37"/>
      <c r="G165" s="377"/>
      <c r="H165" s="37"/>
      <c r="I165" s="162"/>
      <c r="K165" s="17"/>
      <c r="L165" s="17"/>
      <c r="M165" s="17"/>
      <c r="N165" s="17"/>
      <c r="O165" s="17"/>
      <c r="P165" s="17"/>
      <c r="Q165" s="17"/>
      <c r="R165" s="17"/>
      <c r="S165" s="17"/>
      <c r="T165" s="17"/>
      <c r="U165" s="17"/>
      <c r="V165" s="17"/>
      <c r="W165" s="17"/>
    </row>
    <row r="166" spans="1:23" s="16" customFormat="1" ht="15" customHeight="1">
      <c r="A166" s="53"/>
      <c r="B166" s="20"/>
      <c r="C166" s="13"/>
      <c r="D166" s="13"/>
      <c r="E166" s="13"/>
      <c r="F166" s="37"/>
      <c r="G166" s="377"/>
      <c r="H166" s="37"/>
      <c r="I166" s="162"/>
      <c r="K166" s="17"/>
      <c r="L166" s="17"/>
      <c r="M166" s="17"/>
      <c r="N166" s="17"/>
      <c r="O166" s="17"/>
      <c r="P166" s="17"/>
      <c r="Q166" s="17"/>
      <c r="R166" s="17"/>
      <c r="S166" s="17"/>
      <c r="T166" s="17"/>
      <c r="U166" s="17"/>
      <c r="V166" s="17"/>
      <c r="W166" s="17"/>
    </row>
    <row r="167" spans="1:23" s="16" customFormat="1" ht="15" customHeight="1">
      <c r="A167" s="53"/>
      <c r="B167" s="20"/>
      <c r="C167" s="13"/>
      <c r="D167" s="13"/>
      <c r="E167" s="13"/>
      <c r="F167" s="37"/>
      <c r="G167" s="377"/>
      <c r="H167" s="37"/>
      <c r="I167" s="162"/>
      <c r="K167" s="17"/>
      <c r="L167" s="17"/>
      <c r="M167" s="17"/>
      <c r="N167" s="17"/>
      <c r="O167" s="17"/>
      <c r="P167" s="17"/>
      <c r="Q167" s="17"/>
      <c r="R167" s="17"/>
      <c r="S167" s="17"/>
      <c r="T167" s="17"/>
      <c r="U167" s="17"/>
      <c r="V167" s="17"/>
      <c r="W167" s="17"/>
    </row>
    <row r="168" spans="1:23" s="16" customFormat="1" ht="15" customHeight="1">
      <c r="A168" s="53"/>
      <c r="B168" s="20"/>
      <c r="C168" s="13"/>
      <c r="D168" s="13"/>
      <c r="E168" s="13"/>
      <c r="F168" s="37"/>
      <c r="G168" s="377"/>
      <c r="H168" s="37"/>
      <c r="I168" s="162"/>
      <c r="K168" s="17"/>
      <c r="L168" s="17"/>
      <c r="M168" s="17"/>
      <c r="N168" s="17"/>
      <c r="O168" s="17"/>
      <c r="P168" s="17"/>
      <c r="Q168" s="17"/>
      <c r="R168" s="17"/>
      <c r="S168" s="17"/>
      <c r="T168" s="17"/>
      <c r="U168" s="17"/>
      <c r="V168" s="17"/>
      <c r="W168" s="17"/>
    </row>
    <row r="169" spans="1:23" s="16" customFormat="1" ht="15" customHeight="1">
      <c r="A169" s="53"/>
      <c r="B169" s="20"/>
      <c r="C169" s="13"/>
      <c r="D169" s="13"/>
      <c r="E169" s="13"/>
      <c r="F169" s="37"/>
      <c r="G169" s="377"/>
      <c r="H169" s="37"/>
      <c r="I169" s="162"/>
      <c r="K169" s="17"/>
      <c r="L169" s="17"/>
      <c r="M169" s="17"/>
      <c r="N169" s="17"/>
      <c r="O169" s="17"/>
      <c r="P169" s="17"/>
      <c r="Q169" s="17"/>
      <c r="R169" s="17"/>
      <c r="S169" s="17"/>
      <c r="T169" s="17"/>
      <c r="U169" s="17"/>
      <c r="V169" s="17"/>
      <c r="W169" s="17"/>
    </row>
    <row r="170" spans="1:23" s="16" customFormat="1" ht="15" customHeight="1">
      <c r="A170" s="53"/>
      <c r="B170" s="20"/>
      <c r="C170" s="13"/>
      <c r="D170" s="13"/>
      <c r="E170" s="13"/>
      <c r="F170" s="37"/>
      <c r="G170" s="377"/>
      <c r="H170" s="37"/>
      <c r="I170" s="162"/>
      <c r="K170" s="17"/>
      <c r="L170" s="17"/>
      <c r="M170" s="17"/>
      <c r="N170" s="17"/>
      <c r="O170" s="17"/>
      <c r="P170" s="17"/>
      <c r="Q170" s="17"/>
      <c r="R170" s="17"/>
      <c r="S170" s="17"/>
      <c r="T170" s="17"/>
      <c r="U170" s="17"/>
      <c r="V170" s="17"/>
      <c r="W170" s="17"/>
    </row>
    <row r="171" spans="1:23" s="16" customFormat="1" ht="15" customHeight="1">
      <c r="A171" s="53"/>
      <c r="B171" s="20"/>
      <c r="C171" s="13"/>
      <c r="D171" s="13"/>
      <c r="E171" s="13"/>
      <c r="F171" s="37"/>
      <c r="G171" s="377"/>
      <c r="H171" s="37"/>
      <c r="I171" s="162"/>
      <c r="K171" s="17"/>
      <c r="L171" s="17"/>
      <c r="M171" s="17"/>
      <c r="N171" s="17"/>
      <c r="O171" s="17"/>
      <c r="P171" s="17"/>
      <c r="Q171" s="17"/>
      <c r="R171" s="17"/>
      <c r="S171" s="17"/>
      <c r="T171" s="17"/>
      <c r="U171" s="17"/>
      <c r="V171" s="17"/>
      <c r="W171" s="17"/>
    </row>
    <row r="172" spans="1:23" s="16" customFormat="1" ht="15" customHeight="1">
      <c r="A172" s="53"/>
      <c r="B172" s="20"/>
      <c r="C172" s="13"/>
      <c r="D172" s="13"/>
      <c r="E172" s="13"/>
      <c r="F172" s="37"/>
      <c r="G172" s="377"/>
      <c r="H172" s="37"/>
      <c r="I172" s="162"/>
      <c r="K172" s="17"/>
      <c r="L172" s="17"/>
      <c r="M172" s="17"/>
      <c r="N172" s="17"/>
      <c r="O172" s="17"/>
      <c r="P172" s="17"/>
      <c r="Q172" s="17"/>
      <c r="R172" s="17"/>
      <c r="S172" s="17"/>
      <c r="T172" s="17"/>
      <c r="U172" s="17"/>
      <c r="V172" s="17"/>
      <c r="W172" s="17"/>
    </row>
    <row r="173" spans="1:23" s="16" customFormat="1" ht="15" customHeight="1">
      <c r="A173" s="53"/>
      <c r="B173" s="20"/>
      <c r="C173" s="13"/>
      <c r="D173" s="13"/>
      <c r="E173" s="13"/>
      <c r="F173" s="37"/>
      <c r="G173" s="377"/>
      <c r="H173" s="37"/>
      <c r="I173" s="162"/>
      <c r="K173" s="17"/>
      <c r="L173" s="17"/>
      <c r="M173" s="17"/>
      <c r="N173" s="17"/>
      <c r="O173" s="17"/>
      <c r="P173" s="17"/>
      <c r="Q173" s="17"/>
      <c r="R173" s="17"/>
      <c r="S173" s="17"/>
      <c r="T173" s="17"/>
      <c r="U173" s="17"/>
      <c r="V173" s="17"/>
      <c r="W173" s="17"/>
    </row>
    <row r="174" spans="1:23" s="16" customFormat="1" ht="15" customHeight="1">
      <c r="A174" s="53"/>
      <c r="B174" s="20"/>
      <c r="C174" s="13"/>
      <c r="D174" s="13"/>
      <c r="E174" s="13"/>
      <c r="F174" s="37"/>
      <c r="G174" s="377"/>
      <c r="H174" s="37"/>
      <c r="I174" s="162"/>
      <c r="K174" s="17"/>
      <c r="L174" s="17"/>
      <c r="M174" s="17"/>
      <c r="N174" s="17"/>
      <c r="O174" s="17"/>
      <c r="P174" s="17"/>
      <c r="Q174" s="17"/>
      <c r="R174" s="17"/>
      <c r="S174" s="17"/>
      <c r="T174" s="17"/>
      <c r="U174" s="17"/>
      <c r="V174" s="17"/>
      <c r="W174" s="17"/>
    </row>
    <row r="175" spans="1:23" s="16" customFormat="1" ht="15" customHeight="1">
      <c r="A175" s="53"/>
      <c r="B175" s="20"/>
      <c r="C175" s="13"/>
      <c r="D175" s="13"/>
      <c r="E175" s="13"/>
      <c r="F175" s="37"/>
      <c r="G175" s="377"/>
      <c r="H175" s="37"/>
      <c r="I175" s="162"/>
      <c r="K175" s="17"/>
      <c r="L175" s="17"/>
      <c r="M175" s="17"/>
      <c r="N175" s="17"/>
      <c r="O175" s="17"/>
      <c r="P175" s="17"/>
      <c r="Q175" s="17"/>
      <c r="R175" s="17"/>
      <c r="S175" s="17"/>
      <c r="T175" s="17"/>
      <c r="U175" s="17"/>
      <c r="V175" s="17"/>
      <c r="W175" s="17"/>
    </row>
    <row r="176" spans="1:23" s="16" customFormat="1" ht="15" customHeight="1">
      <c r="A176" s="53"/>
      <c r="B176" s="20"/>
      <c r="C176" s="13"/>
      <c r="D176" s="13"/>
      <c r="E176" s="13"/>
      <c r="F176" s="37"/>
      <c r="G176" s="377"/>
      <c r="H176" s="37"/>
      <c r="I176" s="162"/>
      <c r="K176" s="17"/>
      <c r="L176" s="17"/>
      <c r="M176" s="17"/>
      <c r="N176" s="17"/>
      <c r="O176" s="17"/>
      <c r="P176" s="17"/>
      <c r="Q176" s="17"/>
      <c r="R176" s="17"/>
      <c r="S176" s="17"/>
      <c r="T176" s="17"/>
      <c r="U176" s="17"/>
      <c r="V176" s="17"/>
      <c r="W176" s="17"/>
    </row>
    <row r="177" spans="1:23" s="16" customFormat="1" ht="15" customHeight="1">
      <c r="A177" s="53"/>
      <c r="B177" s="20"/>
      <c r="C177" s="13"/>
      <c r="D177" s="13"/>
      <c r="E177" s="13"/>
      <c r="F177" s="37"/>
      <c r="G177" s="377"/>
      <c r="H177" s="37"/>
      <c r="I177" s="162"/>
      <c r="K177" s="17"/>
      <c r="L177" s="17"/>
      <c r="M177" s="17"/>
      <c r="N177" s="17"/>
      <c r="O177" s="17"/>
      <c r="P177" s="17"/>
      <c r="Q177" s="17"/>
      <c r="R177" s="17"/>
      <c r="S177" s="17"/>
      <c r="T177" s="17"/>
      <c r="U177" s="17"/>
      <c r="V177" s="17"/>
      <c r="W177" s="17"/>
    </row>
    <row r="178" spans="1:23" s="16" customFormat="1" ht="15" customHeight="1">
      <c r="A178" s="53"/>
      <c r="B178" s="20"/>
      <c r="C178" s="13"/>
      <c r="D178" s="13"/>
      <c r="E178" s="13"/>
      <c r="F178" s="37"/>
      <c r="G178" s="377"/>
      <c r="H178" s="37"/>
      <c r="I178" s="162"/>
      <c r="K178" s="17"/>
      <c r="L178" s="17"/>
      <c r="M178" s="17"/>
      <c r="N178" s="17"/>
      <c r="O178" s="17"/>
      <c r="P178" s="17"/>
      <c r="Q178" s="17"/>
      <c r="R178" s="17"/>
      <c r="S178" s="17"/>
      <c r="T178" s="17"/>
      <c r="U178" s="17"/>
      <c r="V178" s="17"/>
      <c r="W178" s="17"/>
    </row>
    <row r="179" spans="1:23" s="16" customFormat="1" ht="15" customHeight="1">
      <c r="A179" s="53"/>
      <c r="B179" s="20"/>
      <c r="C179" s="13"/>
      <c r="D179" s="13"/>
      <c r="E179" s="13"/>
      <c r="F179" s="37"/>
      <c r="G179" s="377"/>
      <c r="H179" s="37"/>
      <c r="I179" s="162"/>
      <c r="K179" s="17"/>
      <c r="L179" s="17"/>
      <c r="M179" s="17"/>
      <c r="N179" s="17"/>
      <c r="O179" s="17"/>
      <c r="P179" s="17"/>
      <c r="Q179" s="17"/>
      <c r="R179" s="17"/>
      <c r="S179" s="17"/>
      <c r="T179" s="17"/>
      <c r="U179" s="17"/>
      <c r="V179" s="17"/>
      <c r="W179" s="17"/>
    </row>
    <row r="180" spans="1:23" s="16" customFormat="1" ht="15" customHeight="1">
      <c r="A180" s="53"/>
      <c r="B180" s="20"/>
      <c r="C180" s="13"/>
      <c r="D180" s="13"/>
      <c r="E180" s="13"/>
      <c r="F180" s="37"/>
      <c r="G180" s="377"/>
      <c r="H180" s="37"/>
      <c r="I180" s="162"/>
      <c r="K180" s="17"/>
      <c r="L180" s="17"/>
      <c r="M180" s="17"/>
      <c r="N180" s="17"/>
      <c r="O180" s="17"/>
      <c r="P180" s="17"/>
      <c r="Q180" s="17"/>
      <c r="R180" s="17"/>
      <c r="S180" s="17"/>
      <c r="T180" s="17"/>
      <c r="U180" s="17"/>
      <c r="V180" s="17"/>
      <c r="W180" s="17"/>
    </row>
    <row r="181" spans="1:23" s="16" customFormat="1" ht="15" customHeight="1">
      <c r="A181" s="53"/>
      <c r="B181" s="20"/>
      <c r="C181" s="13"/>
      <c r="D181" s="13"/>
      <c r="E181" s="13"/>
      <c r="F181" s="37"/>
      <c r="G181" s="377"/>
      <c r="H181" s="37"/>
      <c r="I181" s="162"/>
      <c r="K181" s="17"/>
      <c r="L181" s="17"/>
      <c r="M181" s="17"/>
      <c r="N181" s="17"/>
      <c r="O181" s="17"/>
      <c r="P181" s="17"/>
      <c r="Q181" s="17"/>
      <c r="R181" s="17"/>
      <c r="S181" s="17"/>
      <c r="T181" s="17"/>
      <c r="U181" s="17"/>
      <c r="V181" s="17"/>
      <c r="W181" s="17"/>
    </row>
    <row r="182" spans="1:23" s="16" customFormat="1" ht="15" customHeight="1">
      <c r="A182" s="53"/>
      <c r="B182" s="20"/>
      <c r="C182" s="13"/>
      <c r="D182" s="13"/>
      <c r="E182" s="13"/>
      <c r="F182" s="37"/>
      <c r="G182" s="377"/>
      <c r="H182" s="37"/>
      <c r="I182" s="162"/>
      <c r="K182" s="17"/>
      <c r="L182" s="17"/>
      <c r="M182" s="17"/>
      <c r="N182" s="17"/>
      <c r="O182" s="17"/>
      <c r="P182" s="17"/>
      <c r="Q182" s="17"/>
      <c r="R182" s="17"/>
      <c r="S182" s="17"/>
      <c r="T182" s="17"/>
      <c r="U182" s="17"/>
      <c r="V182" s="17"/>
      <c r="W182" s="17"/>
    </row>
    <row r="183" spans="1:23" s="16" customFormat="1" ht="15" customHeight="1">
      <c r="A183" s="53"/>
      <c r="B183" s="20"/>
      <c r="C183" s="13"/>
      <c r="D183" s="13"/>
      <c r="E183" s="13"/>
      <c r="F183" s="37"/>
      <c r="G183" s="377"/>
      <c r="H183" s="37"/>
      <c r="I183" s="162"/>
      <c r="K183" s="17"/>
      <c r="L183" s="17"/>
      <c r="M183" s="17"/>
      <c r="N183" s="17"/>
      <c r="O183" s="17"/>
      <c r="P183" s="17"/>
      <c r="Q183" s="17"/>
      <c r="R183" s="17"/>
      <c r="S183" s="17"/>
      <c r="T183" s="17"/>
      <c r="U183" s="17"/>
      <c r="V183" s="17"/>
      <c r="W183" s="17"/>
    </row>
    <row r="184" spans="1:23" s="16" customFormat="1" ht="15" customHeight="1">
      <c r="A184" s="53"/>
      <c r="B184" s="20"/>
      <c r="C184" s="13"/>
      <c r="D184" s="13"/>
      <c r="E184" s="13"/>
      <c r="F184" s="37"/>
      <c r="G184" s="377"/>
      <c r="H184" s="37"/>
      <c r="I184" s="162"/>
      <c r="K184" s="17"/>
      <c r="L184" s="17"/>
      <c r="M184" s="17"/>
      <c r="N184" s="17"/>
      <c r="O184" s="17"/>
      <c r="P184" s="17"/>
      <c r="Q184" s="17"/>
      <c r="R184" s="17"/>
      <c r="S184" s="17"/>
      <c r="T184" s="17"/>
      <c r="U184" s="17"/>
      <c r="V184" s="17"/>
      <c r="W184" s="17"/>
    </row>
    <row r="185" spans="1:23" s="16" customFormat="1" ht="15" customHeight="1">
      <c r="A185" s="53"/>
      <c r="B185" s="20"/>
      <c r="C185" s="13"/>
      <c r="D185" s="13"/>
      <c r="E185" s="13"/>
      <c r="F185" s="37"/>
      <c r="G185" s="377"/>
      <c r="H185" s="37"/>
      <c r="I185" s="162"/>
      <c r="K185" s="17"/>
      <c r="L185" s="17"/>
      <c r="M185" s="17"/>
      <c r="N185" s="17"/>
      <c r="O185" s="17"/>
      <c r="P185" s="17"/>
      <c r="Q185" s="17"/>
      <c r="R185" s="17"/>
      <c r="S185" s="17"/>
      <c r="T185" s="17"/>
      <c r="U185" s="17"/>
      <c r="V185" s="17"/>
      <c r="W185" s="17"/>
    </row>
    <row r="186" spans="1:23" s="16" customFormat="1" ht="15" customHeight="1">
      <c r="A186" s="53"/>
      <c r="B186" s="20"/>
      <c r="C186" s="13"/>
      <c r="D186" s="13"/>
      <c r="E186" s="13"/>
      <c r="F186" s="37"/>
      <c r="G186" s="377"/>
      <c r="H186" s="37"/>
      <c r="I186" s="162"/>
      <c r="K186" s="17"/>
      <c r="L186" s="17"/>
      <c r="M186" s="17"/>
      <c r="N186" s="17"/>
      <c r="O186" s="17"/>
      <c r="P186" s="17"/>
      <c r="Q186" s="17"/>
      <c r="R186" s="17"/>
      <c r="S186" s="17"/>
      <c r="T186" s="17"/>
      <c r="U186" s="17"/>
      <c r="V186" s="17"/>
      <c r="W186" s="17"/>
    </row>
    <row r="187" spans="1:23" s="16" customFormat="1" ht="15" customHeight="1">
      <c r="A187" s="53"/>
      <c r="B187" s="20"/>
      <c r="C187" s="13"/>
      <c r="D187" s="13"/>
      <c r="E187" s="13"/>
      <c r="F187" s="37"/>
      <c r="G187" s="377"/>
      <c r="H187" s="37"/>
      <c r="I187" s="162"/>
      <c r="K187" s="17"/>
      <c r="L187" s="17"/>
      <c r="M187" s="17"/>
      <c r="N187" s="17"/>
      <c r="O187" s="17"/>
      <c r="P187" s="17"/>
      <c r="Q187" s="17"/>
      <c r="R187" s="17"/>
      <c r="S187" s="17"/>
      <c r="T187" s="17"/>
      <c r="U187" s="17"/>
      <c r="V187" s="17"/>
      <c r="W187" s="17"/>
    </row>
    <row r="188" spans="1:23" s="16" customFormat="1" ht="15" customHeight="1">
      <c r="A188" s="53"/>
      <c r="B188" s="20"/>
      <c r="C188" s="13"/>
      <c r="D188" s="13"/>
      <c r="E188" s="13"/>
      <c r="F188" s="37"/>
      <c r="G188" s="377"/>
      <c r="H188" s="37"/>
      <c r="I188" s="162"/>
      <c r="K188" s="17"/>
      <c r="L188" s="17"/>
      <c r="M188" s="17"/>
      <c r="N188" s="17"/>
      <c r="O188" s="17"/>
      <c r="P188" s="17"/>
      <c r="Q188" s="17"/>
      <c r="R188" s="17"/>
      <c r="S188" s="17"/>
      <c r="T188" s="17"/>
      <c r="U188" s="17"/>
      <c r="V188" s="17"/>
      <c r="W188" s="17"/>
    </row>
    <row r="189" spans="1:23" s="16" customFormat="1" ht="15" customHeight="1">
      <c r="A189" s="53"/>
      <c r="B189" s="20"/>
      <c r="C189" s="13"/>
      <c r="D189" s="13"/>
      <c r="E189" s="13"/>
      <c r="F189" s="37"/>
      <c r="G189" s="377"/>
      <c r="H189" s="37"/>
      <c r="I189" s="162"/>
      <c r="K189" s="17"/>
      <c r="L189" s="17"/>
      <c r="M189" s="17"/>
      <c r="N189" s="17"/>
      <c r="O189" s="17"/>
      <c r="P189" s="17"/>
      <c r="Q189" s="17"/>
      <c r="R189" s="17"/>
      <c r="S189" s="17"/>
      <c r="T189" s="17"/>
      <c r="U189" s="17"/>
      <c r="V189" s="17"/>
      <c r="W189" s="17"/>
    </row>
    <row r="190" spans="1:23" s="16" customFormat="1" ht="15" customHeight="1">
      <c r="A190" s="53"/>
      <c r="B190" s="20"/>
      <c r="C190" s="13"/>
      <c r="D190" s="13"/>
      <c r="E190" s="13"/>
      <c r="F190" s="37"/>
      <c r="G190" s="377"/>
      <c r="H190" s="37"/>
      <c r="I190" s="162"/>
      <c r="K190" s="17"/>
      <c r="L190" s="17"/>
      <c r="M190" s="17"/>
      <c r="N190" s="17"/>
      <c r="O190" s="17"/>
      <c r="P190" s="17"/>
      <c r="Q190" s="17"/>
      <c r="R190" s="17"/>
      <c r="S190" s="17"/>
      <c r="T190" s="17"/>
      <c r="U190" s="17"/>
      <c r="V190" s="17"/>
      <c r="W190" s="17"/>
    </row>
    <row r="191" spans="1:23" s="16" customFormat="1" ht="15" customHeight="1">
      <c r="A191" s="53"/>
      <c r="B191" s="20"/>
      <c r="C191" s="13"/>
      <c r="D191" s="13"/>
      <c r="E191" s="13"/>
      <c r="F191" s="37"/>
      <c r="G191" s="377"/>
      <c r="H191" s="37"/>
      <c r="I191" s="162"/>
      <c r="K191" s="17"/>
      <c r="L191" s="17"/>
      <c r="M191" s="17"/>
      <c r="N191" s="17"/>
      <c r="O191" s="17"/>
      <c r="P191" s="17"/>
      <c r="Q191" s="17"/>
      <c r="R191" s="17"/>
      <c r="S191" s="17"/>
      <c r="T191" s="17"/>
      <c r="U191" s="17"/>
      <c r="V191" s="17"/>
      <c r="W191" s="17"/>
    </row>
    <row r="192" spans="1:23" s="16" customFormat="1" ht="15" customHeight="1">
      <c r="A192" s="53"/>
      <c r="B192" s="20"/>
      <c r="C192" s="13"/>
      <c r="D192" s="13"/>
      <c r="E192" s="13"/>
      <c r="F192" s="37"/>
      <c r="G192" s="377"/>
      <c r="H192" s="37"/>
      <c r="I192" s="162"/>
      <c r="K192" s="17"/>
      <c r="L192" s="17"/>
      <c r="M192" s="17"/>
      <c r="N192" s="17"/>
      <c r="O192" s="17"/>
      <c r="P192" s="17"/>
      <c r="Q192" s="17"/>
      <c r="R192" s="17"/>
      <c r="S192" s="17"/>
      <c r="T192" s="17"/>
      <c r="U192" s="17"/>
      <c r="V192" s="17"/>
      <c r="W192" s="17"/>
    </row>
    <row r="193" spans="1:23" s="16" customFormat="1" ht="15" customHeight="1">
      <c r="A193" s="53"/>
      <c r="B193" s="20"/>
      <c r="C193" s="13"/>
      <c r="D193" s="13"/>
      <c r="E193" s="13"/>
      <c r="F193" s="37"/>
      <c r="G193" s="377"/>
      <c r="H193" s="37"/>
      <c r="I193" s="162"/>
      <c r="K193" s="17"/>
      <c r="L193" s="17"/>
      <c r="M193" s="17"/>
      <c r="N193" s="17"/>
      <c r="O193" s="17"/>
      <c r="P193" s="17"/>
      <c r="Q193" s="17"/>
      <c r="R193" s="17"/>
      <c r="S193" s="17"/>
      <c r="T193" s="17"/>
      <c r="U193" s="17"/>
      <c r="V193" s="17"/>
      <c r="W193" s="17"/>
    </row>
    <row r="194" spans="1:23" s="16" customFormat="1" ht="15" customHeight="1">
      <c r="A194" s="53"/>
      <c r="B194" s="20"/>
      <c r="C194" s="13"/>
      <c r="D194" s="13"/>
      <c r="E194" s="13"/>
      <c r="F194" s="37"/>
      <c r="G194" s="377"/>
      <c r="H194" s="37"/>
      <c r="I194" s="162"/>
      <c r="K194" s="17"/>
      <c r="L194" s="17"/>
      <c r="M194" s="17"/>
      <c r="N194" s="17"/>
      <c r="O194" s="17"/>
      <c r="P194" s="17"/>
      <c r="Q194" s="17"/>
      <c r="R194" s="17"/>
      <c r="S194" s="17"/>
      <c r="T194" s="17"/>
      <c r="U194" s="17"/>
      <c r="V194" s="17"/>
      <c r="W194" s="17"/>
    </row>
    <row r="195" spans="1:23" s="16" customFormat="1" ht="15" customHeight="1">
      <c r="A195" s="53"/>
      <c r="B195" s="20"/>
      <c r="C195" s="13"/>
      <c r="D195" s="13"/>
      <c r="E195" s="13"/>
      <c r="F195" s="37"/>
      <c r="G195" s="377"/>
      <c r="H195" s="37"/>
      <c r="I195" s="162"/>
      <c r="K195" s="17"/>
      <c r="L195" s="17"/>
      <c r="M195" s="17"/>
      <c r="N195" s="17"/>
      <c r="O195" s="17"/>
      <c r="P195" s="17"/>
      <c r="Q195" s="17"/>
      <c r="R195" s="17"/>
      <c r="S195" s="17"/>
      <c r="T195" s="17"/>
      <c r="U195" s="17"/>
      <c r="V195" s="17"/>
      <c r="W195" s="17"/>
    </row>
    <row r="196" spans="1:23" s="16" customFormat="1" ht="15" customHeight="1">
      <c r="A196" s="53"/>
      <c r="B196" s="20"/>
      <c r="C196" s="13"/>
      <c r="D196" s="13"/>
      <c r="E196" s="13"/>
      <c r="F196" s="37"/>
      <c r="G196" s="377"/>
      <c r="H196" s="37"/>
      <c r="I196" s="162"/>
      <c r="K196" s="17"/>
      <c r="L196" s="17"/>
      <c r="M196" s="17"/>
      <c r="N196" s="17"/>
      <c r="O196" s="17"/>
      <c r="P196" s="17"/>
      <c r="Q196" s="17"/>
      <c r="R196" s="17"/>
      <c r="S196" s="17"/>
      <c r="T196" s="17"/>
      <c r="U196" s="17"/>
      <c r="V196" s="17"/>
      <c r="W196" s="17"/>
    </row>
    <row r="197" spans="1:23" s="16" customFormat="1" ht="15" customHeight="1">
      <c r="A197" s="53"/>
      <c r="B197" s="20"/>
      <c r="C197" s="13"/>
      <c r="D197" s="13"/>
      <c r="E197" s="13"/>
      <c r="F197" s="37"/>
      <c r="G197" s="377"/>
      <c r="H197" s="37"/>
      <c r="I197" s="162"/>
      <c r="K197" s="17"/>
      <c r="L197" s="17"/>
      <c r="M197" s="17"/>
      <c r="N197" s="17"/>
      <c r="O197" s="17"/>
      <c r="P197" s="17"/>
      <c r="Q197" s="17"/>
      <c r="R197" s="17"/>
      <c r="S197" s="17"/>
      <c r="T197" s="17"/>
      <c r="U197" s="17"/>
      <c r="V197" s="17"/>
      <c r="W197" s="17"/>
    </row>
    <row r="198" spans="1:23" s="16" customFormat="1" ht="15" customHeight="1">
      <c r="A198" s="53"/>
      <c r="B198" s="20"/>
      <c r="C198" s="13"/>
      <c r="D198" s="13"/>
      <c r="E198" s="13"/>
      <c r="F198" s="37"/>
      <c r="G198" s="377"/>
      <c r="H198" s="37"/>
      <c r="I198" s="162"/>
      <c r="K198" s="17"/>
      <c r="L198" s="17"/>
      <c r="M198" s="17"/>
      <c r="N198" s="17"/>
      <c r="O198" s="17"/>
      <c r="P198" s="17"/>
      <c r="Q198" s="17"/>
      <c r="R198" s="17"/>
      <c r="S198" s="17"/>
      <c r="T198" s="17"/>
      <c r="U198" s="17"/>
      <c r="V198" s="17"/>
      <c r="W198" s="17"/>
    </row>
    <row r="199" spans="1:23" s="16" customFormat="1" ht="15" customHeight="1">
      <c r="A199" s="53"/>
      <c r="B199" s="20"/>
      <c r="C199" s="13"/>
      <c r="D199" s="13"/>
      <c r="E199" s="13"/>
      <c r="F199" s="37"/>
      <c r="G199" s="377"/>
      <c r="H199" s="37"/>
      <c r="I199" s="162"/>
      <c r="K199" s="17"/>
      <c r="L199" s="17"/>
      <c r="M199" s="17"/>
      <c r="N199" s="17"/>
      <c r="O199" s="17"/>
      <c r="P199" s="17"/>
      <c r="Q199" s="17"/>
      <c r="R199" s="17"/>
      <c r="S199" s="17"/>
      <c r="T199" s="17"/>
      <c r="U199" s="17"/>
      <c r="V199" s="17"/>
      <c r="W199" s="17"/>
    </row>
    <row r="200" spans="1:23" s="16" customFormat="1" ht="15" customHeight="1">
      <c r="A200" s="53"/>
      <c r="B200" s="20"/>
      <c r="C200" s="13"/>
      <c r="D200" s="13"/>
      <c r="E200" s="13"/>
      <c r="F200" s="37"/>
      <c r="G200" s="377"/>
      <c r="H200" s="37"/>
      <c r="I200" s="162"/>
      <c r="K200" s="17"/>
      <c r="L200" s="17"/>
      <c r="M200" s="17"/>
      <c r="N200" s="17"/>
      <c r="O200" s="17"/>
      <c r="P200" s="17"/>
      <c r="Q200" s="17"/>
      <c r="R200" s="17"/>
      <c r="S200" s="17"/>
      <c r="T200" s="17"/>
      <c r="U200" s="17"/>
      <c r="V200" s="17"/>
      <c r="W200" s="17"/>
    </row>
    <row r="201" spans="1:23" s="16" customFormat="1" ht="15" customHeight="1">
      <c r="A201" s="53"/>
      <c r="B201" s="20"/>
      <c r="C201" s="13"/>
      <c r="D201" s="13"/>
      <c r="E201" s="13"/>
      <c r="F201" s="37"/>
      <c r="G201" s="377"/>
      <c r="H201" s="37"/>
      <c r="I201" s="162"/>
      <c r="K201" s="17"/>
      <c r="L201" s="17"/>
      <c r="M201" s="17"/>
      <c r="N201" s="17"/>
      <c r="O201" s="17"/>
      <c r="P201" s="17"/>
      <c r="Q201" s="17"/>
      <c r="R201" s="17"/>
      <c r="S201" s="17"/>
      <c r="T201" s="17"/>
      <c r="U201" s="17"/>
      <c r="V201" s="17"/>
      <c r="W201" s="17"/>
    </row>
    <row r="202" spans="1:23" s="16" customFormat="1" ht="15" customHeight="1">
      <c r="A202" s="53"/>
      <c r="B202" s="20"/>
      <c r="C202" s="13"/>
      <c r="D202" s="13"/>
      <c r="E202" s="13"/>
      <c r="F202" s="37"/>
      <c r="G202" s="377"/>
      <c r="H202" s="37"/>
      <c r="I202" s="162"/>
      <c r="K202" s="17"/>
      <c r="L202" s="17"/>
      <c r="M202" s="17"/>
      <c r="N202" s="17"/>
      <c r="O202" s="17"/>
      <c r="P202" s="17"/>
      <c r="Q202" s="17"/>
      <c r="R202" s="17"/>
      <c r="S202" s="17"/>
      <c r="T202" s="17"/>
      <c r="U202" s="17"/>
      <c r="V202" s="17"/>
      <c r="W202" s="17"/>
    </row>
    <row r="203" spans="1:23" s="16" customFormat="1" ht="15" customHeight="1">
      <c r="A203" s="53"/>
      <c r="B203" s="20"/>
      <c r="C203" s="13"/>
      <c r="D203" s="13"/>
      <c r="E203" s="13"/>
      <c r="F203" s="37"/>
      <c r="G203" s="377"/>
      <c r="H203" s="37"/>
      <c r="I203" s="162"/>
      <c r="K203" s="17"/>
      <c r="L203" s="17"/>
      <c r="M203" s="17"/>
      <c r="N203" s="17"/>
      <c r="O203" s="17"/>
      <c r="P203" s="17"/>
      <c r="Q203" s="17"/>
      <c r="R203" s="17"/>
      <c r="S203" s="17"/>
      <c r="T203" s="17"/>
      <c r="U203" s="17"/>
      <c r="V203" s="17"/>
      <c r="W203" s="17"/>
    </row>
    <row r="204" spans="1:23" s="16" customFormat="1" ht="15" customHeight="1">
      <c r="A204" s="53"/>
      <c r="B204" s="20"/>
      <c r="C204" s="13"/>
      <c r="D204" s="13"/>
      <c r="E204" s="13"/>
      <c r="F204" s="37"/>
      <c r="G204" s="377"/>
      <c r="H204" s="37"/>
      <c r="I204" s="162"/>
      <c r="K204" s="17"/>
      <c r="L204" s="17"/>
      <c r="M204" s="17"/>
      <c r="N204" s="17"/>
      <c r="O204" s="17"/>
      <c r="P204" s="17"/>
      <c r="Q204" s="17"/>
      <c r="R204" s="17"/>
      <c r="S204" s="17"/>
      <c r="T204" s="17"/>
      <c r="U204" s="17"/>
      <c r="V204" s="17"/>
      <c r="W204" s="17"/>
    </row>
    <row r="205" spans="1:23" s="16" customFormat="1" ht="15" customHeight="1">
      <c r="A205" s="53"/>
      <c r="B205" s="20"/>
      <c r="C205" s="13"/>
      <c r="D205" s="13"/>
      <c r="E205" s="13"/>
      <c r="F205" s="37"/>
      <c r="G205" s="377"/>
      <c r="H205" s="37"/>
      <c r="I205" s="162"/>
      <c r="K205" s="17"/>
      <c r="L205" s="17"/>
      <c r="M205" s="17"/>
      <c r="N205" s="17"/>
      <c r="O205" s="17"/>
      <c r="P205" s="17"/>
      <c r="Q205" s="17"/>
      <c r="R205" s="17"/>
      <c r="S205" s="17"/>
      <c r="T205" s="17"/>
      <c r="U205" s="17"/>
      <c r="V205" s="17"/>
      <c r="W205" s="17"/>
    </row>
    <row r="206" spans="1:23" s="16" customFormat="1" ht="15" customHeight="1">
      <c r="A206" s="53"/>
      <c r="B206" s="20"/>
      <c r="C206" s="13"/>
      <c r="D206" s="13"/>
      <c r="E206" s="13"/>
      <c r="F206" s="37"/>
      <c r="G206" s="377"/>
      <c r="H206" s="37"/>
      <c r="I206" s="162"/>
      <c r="K206" s="17"/>
      <c r="L206" s="17"/>
      <c r="M206" s="17"/>
      <c r="N206" s="17"/>
      <c r="O206" s="17"/>
      <c r="P206" s="17"/>
      <c r="Q206" s="17"/>
      <c r="R206" s="17"/>
      <c r="S206" s="17"/>
      <c r="T206" s="17"/>
      <c r="U206" s="17"/>
      <c r="V206" s="17"/>
      <c r="W206" s="17"/>
    </row>
    <row r="207" spans="1:23" s="16" customFormat="1" ht="15" customHeight="1">
      <c r="A207" s="53"/>
      <c r="B207" s="20"/>
      <c r="C207" s="13"/>
      <c r="D207" s="13"/>
      <c r="E207" s="13"/>
      <c r="F207" s="37"/>
      <c r="G207" s="377"/>
      <c r="H207" s="37"/>
      <c r="I207" s="162"/>
      <c r="K207" s="17"/>
      <c r="L207" s="17"/>
      <c r="M207" s="17"/>
      <c r="N207" s="17"/>
      <c r="O207" s="17"/>
      <c r="P207" s="17"/>
      <c r="Q207" s="17"/>
      <c r="R207" s="17"/>
      <c r="S207" s="17"/>
      <c r="T207" s="17"/>
      <c r="U207" s="17"/>
      <c r="V207" s="17"/>
      <c r="W207" s="17"/>
    </row>
    <row r="208" spans="1:23" s="16" customFormat="1" ht="15" customHeight="1">
      <c r="A208" s="53"/>
      <c r="B208" s="20"/>
      <c r="C208" s="13"/>
      <c r="D208" s="13"/>
      <c r="E208" s="13"/>
      <c r="F208" s="37"/>
      <c r="G208" s="377"/>
      <c r="H208" s="37"/>
      <c r="I208" s="162"/>
      <c r="K208" s="17"/>
      <c r="L208" s="17"/>
      <c r="M208" s="17"/>
      <c r="N208" s="17"/>
      <c r="O208" s="17"/>
      <c r="P208" s="17"/>
      <c r="Q208" s="17"/>
      <c r="R208" s="17"/>
      <c r="S208" s="17"/>
      <c r="T208" s="17"/>
      <c r="U208" s="17"/>
      <c r="V208" s="17"/>
      <c r="W208" s="17"/>
    </row>
    <row r="209" spans="1:23" s="16" customFormat="1" ht="15" customHeight="1">
      <c r="A209" s="53"/>
      <c r="B209" s="20"/>
      <c r="C209" s="13"/>
      <c r="D209" s="13"/>
      <c r="E209" s="13"/>
      <c r="F209" s="37"/>
      <c r="G209" s="377"/>
      <c r="H209" s="37"/>
      <c r="I209" s="162"/>
      <c r="K209" s="17"/>
      <c r="L209" s="17"/>
      <c r="M209" s="17"/>
      <c r="N209" s="17"/>
      <c r="O209" s="17"/>
      <c r="P209" s="17"/>
      <c r="Q209" s="17"/>
      <c r="R209" s="17"/>
      <c r="S209" s="17"/>
      <c r="T209" s="17"/>
      <c r="U209" s="17"/>
      <c r="V209" s="17"/>
      <c r="W209" s="17"/>
    </row>
    <row r="210" spans="1:23" s="16" customFormat="1" ht="15" customHeight="1">
      <c r="A210" s="53"/>
      <c r="B210" s="20"/>
      <c r="C210" s="13"/>
      <c r="D210" s="13"/>
      <c r="E210" s="13"/>
      <c r="F210" s="37"/>
      <c r="G210" s="377"/>
      <c r="H210" s="37"/>
      <c r="I210" s="162"/>
      <c r="K210" s="17"/>
      <c r="L210" s="17"/>
      <c r="M210" s="17"/>
      <c r="N210" s="17"/>
      <c r="O210" s="17"/>
      <c r="P210" s="17"/>
      <c r="Q210" s="17"/>
      <c r="R210" s="17"/>
      <c r="S210" s="17"/>
      <c r="T210" s="17"/>
      <c r="U210" s="17"/>
      <c r="V210" s="17"/>
      <c r="W210" s="17"/>
    </row>
    <row r="211" spans="1:23" s="16" customFormat="1" ht="15" customHeight="1">
      <c r="A211" s="53"/>
      <c r="B211" s="20"/>
      <c r="C211" s="13"/>
      <c r="D211" s="13"/>
      <c r="E211" s="13"/>
      <c r="F211" s="37"/>
      <c r="G211" s="377"/>
      <c r="H211" s="37"/>
      <c r="I211" s="162"/>
      <c r="K211" s="17"/>
      <c r="L211" s="17"/>
      <c r="M211" s="17"/>
      <c r="N211" s="17"/>
      <c r="O211" s="17"/>
      <c r="P211" s="17"/>
      <c r="Q211" s="17"/>
      <c r="R211" s="17"/>
      <c r="S211" s="17"/>
      <c r="T211" s="17"/>
      <c r="U211" s="17"/>
      <c r="V211" s="17"/>
      <c r="W211" s="17"/>
    </row>
    <row r="212" spans="1:23" s="16" customFormat="1" ht="15" customHeight="1">
      <c r="A212" s="53"/>
      <c r="B212" s="20"/>
      <c r="C212" s="13"/>
      <c r="D212" s="13"/>
      <c r="E212" s="13"/>
      <c r="F212" s="37"/>
      <c r="G212" s="377"/>
      <c r="H212" s="37"/>
      <c r="I212" s="162"/>
      <c r="K212" s="17"/>
      <c r="L212" s="17"/>
      <c r="M212" s="17"/>
      <c r="N212" s="17"/>
      <c r="O212" s="17"/>
      <c r="P212" s="17"/>
      <c r="Q212" s="17"/>
      <c r="R212" s="17"/>
      <c r="S212" s="17"/>
      <c r="T212" s="17"/>
      <c r="U212" s="17"/>
      <c r="V212" s="17"/>
      <c r="W212" s="17"/>
    </row>
    <row r="213" spans="1:23" s="16" customFormat="1" ht="15" customHeight="1">
      <c r="A213" s="53"/>
      <c r="B213" s="20"/>
      <c r="C213" s="13"/>
      <c r="D213" s="13"/>
      <c r="E213" s="13"/>
      <c r="F213" s="37"/>
      <c r="G213" s="377"/>
      <c r="H213" s="37"/>
      <c r="I213" s="162"/>
      <c r="K213" s="17"/>
      <c r="L213" s="17"/>
      <c r="M213" s="17"/>
      <c r="N213" s="17"/>
      <c r="O213" s="17"/>
      <c r="P213" s="17"/>
      <c r="Q213" s="17"/>
      <c r="R213" s="17"/>
      <c r="S213" s="17"/>
      <c r="T213" s="17"/>
      <c r="U213" s="17"/>
      <c r="V213" s="17"/>
      <c r="W213" s="17"/>
    </row>
    <row r="214" spans="1:23" s="16" customFormat="1" ht="15" customHeight="1">
      <c r="A214" s="53"/>
      <c r="B214" s="20"/>
      <c r="C214" s="13"/>
      <c r="D214" s="13"/>
      <c r="E214" s="13"/>
      <c r="F214" s="37"/>
      <c r="G214" s="377"/>
      <c r="H214" s="37"/>
      <c r="I214" s="162"/>
      <c r="K214" s="17"/>
      <c r="L214" s="17"/>
      <c r="M214" s="17"/>
      <c r="N214" s="17"/>
      <c r="O214" s="17"/>
      <c r="P214" s="17"/>
      <c r="Q214" s="17"/>
      <c r="R214" s="17"/>
      <c r="S214" s="17"/>
      <c r="T214" s="17"/>
      <c r="U214" s="17"/>
      <c r="V214" s="17"/>
      <c r="W214" s="17"/>
    </row>
    <row r="215" spans="1:23" s="16" customFormat="1" ht="15" customHeight="1">
      <c r="A215" s="53"/>
      <c r="B215" s="20"/>
      <c r="C215" s="13"/>
      <c r="D215" s="13"/>
      <c r="E215" s="13"/>
      <c r="F215" s="37"/>
      <c r="G215" s="377"/>
      <c r="H215" s="37"/>
      <c r="I215" s="162"/>
      <c r="K215" s="17"/>
      <c r="L215" s="17"/>
      <c r="M215" s="17"/>
      <c r="N215" s="17"/>
      <c r="O215" s="17"/>
      <c r="P215" s="17"/>
      <c r="Q215" s="17"/>
      <c r="R215" s="17"/>
      <c r="S215" s="17"/>
      <c r="T215" s="17"/>
      <c r="U215" s="17"/>
      <c r="V215" s="17"/>
      <c r="W215" s="17"/>
    </row>
    <row r="216" spans="1:23" s="16" customFormat="1" ht="15" customHeight="1">
      <c r="A216" s="53"/>
      <c r="B216" s="20"/>
      <c r="C216" s="13"/>
      <c r="D216" s="13"/>
      <c r="E216" s="13"/>
      <c r="F216" s="37"/>
      <c r="G216" s="377"/>
      <c r="H216" s="37"/>
      <c r="I216" s="162"/>
      <c r="K216" s="17"/>
      <c r="L216" s="17"/>
      <c r="M216" s="17"/>
      <c r="N216" s="17"/>
      <c r="O216" s="17"/>
      <c r="P216" s="17"/>
      <c r="Q216" s="17"/>
      <c r="R216" s="17"/>
      <c r="S216" s="17"/>
      <c r="T216" s="17"/>
      <c r="U216" s="17"/>
      <c r="V216" s="17"/>
      <c r="W216" s="17"/>
    </row>
    <row r="217" spans="1:23" s="16" customFormat="1" ht="15" customHeight="1">
      <c r="A217" s="53"/>
      <c r="B217" s="20"/>
      <c r="C217" s="13"/>
      <c r="D217" s="13"/>
      <c r="E217" s="13"/>
      <c r="F217" s="37"/>
      <c r="G217" s="377"/>
      <c r="H217" s="37"/>
      <c r="I217" s="162"/>
      <c r="K217" s="17"/>
      <c r="L217" s="17"/>
      <c r="M217" s="17"/>
      <c r="N217" s="17"/>
      <c r="O217" s="17"/>
      <c r="P217" s="17"/>
      <c r="Q217" s="17"/>
      <c r="R217" s="17"/>
      <c r="S217" s="17"/>
      <c r="T217" s="17"/>
      <c r="U217" s="17"/>
      <c r="V217" s="17"/>
      <c r="W217" s="17"/>
    </row>
    <row r="218" spans="1:23" s="16" customFormat="1" ht="15" customHeight="1">
      <c r="A218" s="53"/>
      <c r="B218" s="20"/>
      <c r="C218" s="13"/>
      <c r="D218" s="13"/>
      <c r="E218" s="13"/>
      <c r="F218" s="37"/>
      <c r="G218" s="377"/>
      <c r="H218" s="37"/>
      <c r="I218" s="162"/>
      <c r="K218" s="17"/>
      <c r="L218" s="17"/>
      <c r="M218" s="17"/>
      <c r="N218" s="17"/>
      <c r="O218" s="17"/>
      <c r="P218" s="17"/>
      <c r="Q218" s="17"/>
      <c r="R218" s="17"/>
      <c r="S218" s="17"/>
      <c r="T218" s="17"/>
      <c r="U218" s="17"/>
      <c r="V218" s="17"/>
      <c r="W218" s="17"/>
    </row>
    <row r="219" spans="1:23" s="16" customFormat="1" ht="15" customHeight="1">
      <c r="A219" s="53"/>
      <c r="B219" s="20"/>
      <c r="C219" s="13"/>
      <c r="D219" s="13"/>
      <c r="E219" s="13"/>
      <c r="F219" s="37"/>
      <c r="G219" s="377"/>
      <c r="H219" s="37"/>
      <c r="I219" s="162"/>
      <c r="K219" s="17"/>
      <c r="L219" s="17"/>
      <c r="M219" s="17"/>
      <c r="N219" s="17"/>
      <c r="O219" s="17"/>
      <c r="P219" s="17"/>
      <c r="Q219" s="17"/>
      <c r="R219" s="17"/>
      <c r="S219" s="17"/>
      <c r="T219" s="17"/>
      <c r="U219" s="17"/>
      <c r="V219" s="17"/>
      <c r="W219" s="17"/>
    </row>
    <row r="220" spans="1:23" s="16" customFormat="1" ht="15" customHeight="1">
      <c r="A220" s="53"/>
      <c r="B220" s="20"/>
      <c r="C220" s="13"/>
      <c r="D220" s="13"/>
      <c r="E220" s="13"/>
      <c r="F220" s="37"/>
      <c r="G220" s="377"/>
      <c r="H220" s="37"/>
      <c r="I220" s="162"/>
      <c r="K220" s="17"/>
      <c r="L220" s="17"/>
      <c r="M220" s="17"/>
      <c r="N220" s="17"/>
      <c r="O220" s="17"/>
      <c r="P220" s="17"/>
      <c r="Q220" s="17"/>
      <c r="R220" s="17"/>
      <c r="S220" s="17"/>
      <c r="T220" s="17"/>
      <c r="U220" s="17"/>
      <c r="V220" s="17"/>
      <c r="W220" s="17"/>
    </row>
    <row r="221" spans="1:23" s="16" customFormat="1" ht="15" customHeight="1">
      <c r="A221" s="53"/>
      <c r="B221" s="20"/>
      <c r="C221" s="13"/>
      <c r="D221" s="13"/>
      <c r="E221" s="13"/>
      <c r="F221" s="37"/>
      <c r="G221" s="377"/>
      <c r="H221" s="37"/>
      <c r="I221" s="162"/>
      <c r="K221" s="17"/>
      <c r="L221" s="17"/>
      <c r="M221" s="17"/>
      <c r="N221" s="17"/>
      <c r="O221" s="17"/>
      <c r="P221" s="17"/>
      <c r="Q221" s="17"/>
      <c r="R221" s="17"/>
      <c r="S221" s="17"/>
      <c r="T221" s="17"/>
      <c r="U221" s="17"/>
      <c r="V221" s="17"/>
      <c r="W221" s="17"/>
    </row>
    <row r="222" spans="1:23" s="16" customFormat="1" ht="15" customHeight="1">
      <c r="A222" s="53"/>
      <c r="B222" s="20"/>
      <c r="C222" s="13"/>
      <c r="D222" s="13"/>
      <c r="E222" s="13"/>
      <c r="F222" s="37"/>
      <c r="G222" s="377"/>
      <c r="H222" s="37"/>
      <c r="I222" s="162"/>
      <c r="K222" s="17"/>
      <c r="L222" s="17"/>
      <c r="M222" s="17"/>
      <c r="N222" s="17"/>
      <c r="O222" s="17"/>
      <c r="P222" s="17"/>
      <c r="Q222" s="17"/>
      <c r="R222" s="17"/>
      <c r="S222" s="17"/>
      <c r="T222" s="17"/>
      <c r="U222" s="17"/>
      <c r="V222" s="17"/>
      <c r="W222" s="17"/>
    </row>
    <row r="223" spans="1:23" s="16" customFormat="1" ht="15" customHeight="1">
      <c r="A223" s="53"/>
      <c r="B223" s="20"/>
      <c r="C223" s="13"/>
      <c r="D223" s="13"/>
      <c r="E223" s="13"/>
      <c r="F223" s="37"/>
      <c r="G223" s="377"/>
      <c r="H223" s="37"/>
      <c r="I223" s="162"/>
      <c r="K223" s="17"/>
      <c r="L223" s="17"/>
      <c r="M223" s="17"/>
      <c r="N223" s="17"/>
      <c r="O223" s="17"/>
      <c r="P223" s="17"/>
      <c r="Q223" s="17"/>
      <c r="R223" s="17"/>
      <c r="S223" s="17"/>
      <c r="T223" s="17"/>
      <c r="U223" s="17"/>
      <c r="V223" s="17"/>
      <c r="W223" s="17"/>
    </row>
    <row r="224" spans="1:23" s="16" customFormat="1" ht="15" customHeight="1">
      <c r="A224" s="53"/>
      <c r="B224" s="20"/>
      <c r="C224" s="13"/>
      <c r="D224" s="13"/>
      <c r="E224" s="13"/>
      <c r="F224" s="37"/>
      <c r="G224" s="377"/>
      <c r="H224" s="37"/>
      <c r="I224" s="162"/>
      <c r="K224" s="17"/>
      <c r="L224" s="17"/>
      <c r="M224" s="17"/>
      <c r="N224" s="17"/>
      <c r="O224" s="17"/>
      <c r="P224" s="17"/>
      <c r="Q224" s="17"/>
      <c r="R224" s="17"/>
      <c r="S224" s="17"/>
      <c r="T224" s="17"/>
      <c r="U224" s="17"/>
      <c r="V224" s="17"/>
      <c r="W224" s="17"/>
    </row>
    <row r="225" spans="1:23" s="16" customFormat="1" ht="15" customHeight="1">
      <c r="A225" s="53"/>
      <c r="B225" s="20"/>
      <c r="C225" s="13"/>
      <c r="D225" s="13"/>
      <c r="E225" s="13"/>
      <c r="F225" s="37"/>
      <c r="G225" s="377"/>
      <c r="H225" s="37"/>
      <c r="I225" s="162"/>
      <c r="K225" s="17"/>
      <c r="L225" s="17"/>
      <c r="M225" s="17"/>
      <c r="N225" s="17"/>
      <c r="O225" s="17"/>
      <c r="P225" s="17"/>
      <c r="Q225" s="17"/>
      <c r="R225" s="17"/>
      <c r="S225" s="17"/>
      <c r="T225" s="17"/>
      <c r="U225" s="17"/>
      <c r="V225" s="17"/>
      <c r="W225" s="17"/>
    </row>
    <row r="226" spans="1:23" s="16" customFormat="1" ht="15" customHeight="1">
      <c r="A226" s="53"/>
      <c r="B226" s="20"/>
      <c r="C226" s="13"/>
      <c r="D226" s="13"/>
      <c r="E226" s="13"/>
      <c r="F226" s="37"/>
      <c r="G226" s="377"/>
      <c r="H226" s="37"/>
      <c r="I226" s="162"/>
      <c r="K226" s="17"/>
      <c r="L226" s="17"/>
      <c r="M226" s="17"/>
      <c r="N226" s="17"/>
      <c r="O226" s="17"/>
      <c r="P226" s="17"/>
      <c r="Q226" s="17"/>
      <c r="R226" s="17"/>
      <c r="S226" s="17"/>
      <c r="T226" s="17"/>
      <c r="U226" s="17"/>
      <c r="V226" s="17"/>
      <c r="W226" s="17"/>
    </row>
    <row r="227" spans="1:23" s="16" customFormat="1" ht="15" customHeight="1">
      <c r="A227" s="53"/>
      <c r="B227" s="20"/>
      <c r="C227" s="13"/>
      <c r="D227" s="13"/>
      <c r="E227" s="13"/>
      <c r="F227" s="37"/>
      <c r="G227" s="377"/>
      <c r="H227" s="37"/>
      <c r="I227" s="162"/>
      <c r="K227" s="17"/>
      <c r="L227" s="17"/>
      <c r="M227" s="17"/>
      <c r="N227" s="17"/>
      <c r="O227" s="17"/>
      <c r="P227" s="17"/>
      <c r="Q227" s="17"/>
      <c r="R227" s="17"/>
      <c r="S227" s="17"/>
      <c r="T227" s="17"/>
      <c r="U227" s="17"/>
      <c r="V227" s="17"/>
      <c r="W227" s="17"/>
    </row>
    <row r="228" spans="1:23" s="16" customFormat="1" ht="15" customHeight="1">
      <c r="A228" s="53"/>
      <c r="B228" s="20"/>
      <c r="C228" s="13"/>
      <c r="D228" s="13"/>
      <c r="E228" s="13"/>
      <c r="F228" s="37"/>
      <c r="G228" s="377"/>
      <c r="H228" s="37"/>
      <c r="I228" s="162"/>
      <c r="K228" s="17"/>
      <c r="L228" s="17"/>
      <c r="M228" s="17"/>
      <c r="N228" s="17"/>
      <c r="O228" s="17"/>
      <c r="P228" s="17"/>
      <c r="Q228" s="17"/>
      <c r="R228" s="17"/>
      <c r="S228" s="17"/>
      <c r="T228" s="17"/>
      <c r="U228" s="17"/>
      <c r="V228" s="17"/>
      <c r="W228" s="17"/>
    </row>
    <row r="229" spans="1:23" s="16" customFormat="1" ht="15" customHeight="1">
      <c r="A229" s="53"/>
      <c r="B229" s="20"/>
      <c r="C229" s="13"/>
      <c r="D229" s="13"/>
      <c r="E229" s="13"/>
      <c r="F229" s="37"/>
      <c r="G229" s="377"/>
      <c r="H229" s="37"/>
      <c r="I229" s="162"/>
      <c r="K229" s="17"/>
      <c r="L229" s="17"/>
      <c r="M229" s="17"/>
      <c r="N229" s="17"/>
      <c r="O229" s="17"/>
      <c r="P229" s="17"/>
      <c r="Q229" s="17"/>
      <c r="R229" s="17"/>
      <c r="S229" s="17"/>
      <c r="T229" s="17"/>
      <c r="U229" s="17"/>
      <c r="V229" s="17"/>
      <c r="W229" s="17"/>
    </row>
    <row r="230" spans="1:23" s="16" customFormat="1" ht="15" customHeight="1">
      <c r="A230" s="53"/>
      <c r="B230" s="20"/>
      <c r="C230" s="13"/>
      <c r="D230" s="13"/>
      <c r="E230" s="13"/>
      <c r="F230" s="37"/>
      <c r="G230" s="377"/>
      <c r="H230" s="37"/>
      <c r="I230" s="162"/>
      <c r="K230" s="17"/>
      <c r="L230" s="17"/>
      <c r="M230" s="17"/>
      <c r="N230" s="17"/>
      <c r="O230" s="17"/>
      <c r="P230" s="17"/>
      <c r="Q230" s="17"/>
      <c r="R230" s="17"/>
      <c r="S230" s="17"/>
      <c r="T230" s="17"/>
      <c r="U230" s="17"/>
      <c r="V230" s="17"/>
      <c r="W230" s="17"/>
    </row>
    <row r="231" spans="1:23" s="16" customFormat="1" ht="15" customHeight="1">
      <c r="A231" s="53"/>
      <c r="B231" s="20"/>
      <c r="C231" s="13"/>
      <c r="D231" s="13"/>
      <c r="E231" s="13"/>
      <c r="F231" s="37"/>
      <c r="G231" s="377"/>
      <c r="H231" s="37"/>
      <c r="I231" s="162"/>
      <c r="K231" s="17"/>
      <c r="L231" s="17"/>
      <c r="M231" s="17"/>
      <c r="N231" s="17"/>
      <c r="O231" s="17"/>
      <c r="P231" s="17"/>
      <c r="Q231" s="17"/>
      <c r="R231" s="17"/>
      <c r="S231" s="17"/>
      <c r="T231" s="17"/>
      <c r="U231" s="17"/>
      <c r="V231" s="17"/>
      <c r="W231" s="17"/>
    </row>
    <row r="232" spans="1:23" s="16" customFormat="1" ht="15" customHeight="1">
      <c r="A232" s="53"/>
      <c r="B232" s="20"/>
      <c r="C232" s="13"/>
      <c r="D232" s="13"/>
      <c r="E232" s="13"/>
      <c r="F232" s="37"/>
      <c r="G232" s="377"/>
      <c r="H232" s="37"/>
      <c r="I232" s="162"/>
      <c r="K232" s="17"/>
      <c r="L232" s="17"/>
      <c r="M232" s="17"/>
      <c r="N232" s="17"/>
      <c r="O232" s="17"/>
      <c r="P232" s="17"/>
      <c r="Q232" s="17"/>
      <c r="R232" s="17"/>
      <c r="S232" s="17"/>
      <c r="T232" s="17"/>
      <c r="U232" s="17"/>
      <c r="V232" s="17"/>
      <c r="W232" s="17"/>
    </row>
    <row r="233" spans="1:23" s="16" customFormat="1" ht="15" customHeight="1">
      <c r="A233" s="53"/>
      <c r="B233" s="20"/>
      <c r="C233" s="13"/>
      <c r="D233" s="13"/>
      <c r="E233" s="13"/>
      <c r="F233" s="37"/>
      <c r="G233" s="377"/>
      <c r="H233" s="37"/>
      <c r="I233" s="162"/>
      <c r="K233" s="17"/>
      <c r="L233" s="17"/>
      <c r="M233" s="17"/>
      <c r="N233" s="17"/>
      <c r="O233" s="17"/>
      <c r="P233" s="17"/>
      <c r="Q233" s="17"/>
      <c r="R233" s="17"/>
      <c r="S233" s="17"/>
      <c r="T233" s="17"/>
      <c r="U233" s="17"/>
      <c r="V233" s="17"/>
      <c r="W233" s="17"/>
    </row>
    <row r="234" spans="1:23" s="16" customFormat="1" ht="15" customHeight="1">
      <c r="A234" s="53"/>
      <c r="B234" s="20"/>
      <c r="C234" s="13"/>
      <c r="D234" s="13"/>
      <c r="E234" s="13"/>
      <c r="F234" s="37"/>
      <c r="G234" s="377"/>
      <c r="H234" s="37"/>
      <c r="I234" s="162"/>
      <c r="K234" s="17"/>
      <c r="L234" s="17"/>
      <c r="M234" s="17"/>
      <c r="N234" s="17"/>
      <c r="O234" s="17"/>
      <c r="P234" s="17"/>
      <c r="Q234" s="17"/>
      <c r="R234" s="17"/>
      <c r="S234" s="17"/>
      <c r="T234" s="17"/>
      <c r="U234" s="17"/>
      <c r="V234" s="17"/>
      <c r="W234" s="17"/>
    </row>
    <row r="235" spans="1:23" s="16" customFormat="1" ht="15" customHeight="1">
      <c r="A235" s="53"/>
      <c r="B235" s="20"/>
      <c r="C235" s="13"/>
      <c r="D235" s="13"/>
      <c r="E235" s="13"/>
      <c r="F235" s="37"/>
      <c r="G235" s="377"/>
      <c r="H235" s="37"/>
      <c r="I235" s="162"/>
      <c r="K235" s="17"/>
      <c r="L235" s="17"/>
      <c r="M235" s="17"/>
      <c r="N235" s="17"/>
      <c r="O235" s="17"/>
      <c r="P235" s="17"/>
      <c r="Q235" s="17"/>
      <c r="R235" s="17"/>
      <c r="S235" s="17"/>
      <c r="T235" s="17"/>
      <c r="U235" s="17"/>
      <c r="V235" s="17"/>
      <c r="W235" s="17"/>
    </row>
    <row r="236" spans="1:23" s="16" customFormat="1" ht="15" customHeight="1">
      <c r="A236" s="53"/>
      <c r="B236" s="20"/>
      <c r="C236" s="13"/>
      <c r="D236" s="13"/>
      <c r="E236" s="13"/>
      <c r="F236" s="37"/>
      <c r="G236" s="377"/>
      <c r="H236" s="37"/>
      <c r="I236" s="162"/>
      <c r="K236" s="17"/>
      <c r="L236" s="17"/>
      <c r="M236" s="17"/>
      <c r="N236" s="17"/>
      <c r="O236" s="17"/>
      <c r="P236" s="17"/>
      <c r="Q236" s="17"/>
      <c r="R236" s="17"/>
      <c r="S236" s="17"/>
      <c r="T236" s="17"/>
      <c r="U236" s="17"/>
      <c r="V236" s="17"/>
      <c r="W236" s="17"/>
    </row>
    <row r="237" spans="1:23" s="16" customFormat="1" ht="15" customHeight="1">
      <c r="A237" s="53"/>
      <c r="B237" s="20"/>
      <c r="C237" s="13"/>
      <c r="D237" s="13"/>
      <c r="E237" s="13"/>
      <c r="F237" s="37"/>
      <c r="G237" s="377"/>
      <c r="H237" s="37"/>
      <c r="I237" s="162"/>
      <c r="K237" s="17"/>
      <c r="L237" s="17"/>
      <c r="M237" s="17"/>
      <c r="N237" s="17"/>
      <c r="O237" s="17"/>
      <c r="P237" s="17"/>
      <c r="Q237" s="17"/>
      <c r="R237" s="17"/>
      <c r="S237" s="17"/>
      <c r="T237" s="17"/>
      <c r="U237" s="17"/>
      <c r="V237" s="17"/>
      <c r="W237" s="17"/>
    </row>
    <row r="238" spans="1:23" s="16" customFormat="1" ht="15" customHeight="1">
      <c r="A238" s="53"/>
      <c r="B238" s="20"/>
      <c r="C238" s="13"/>
      <c r="D238" s="13"/>
      <c r="E238" s="13"/>
      <c r="F238" s="37"/>
      <c r="G238" s="377"/>
      <c r="H238" s="37"/>
      <c r="I238" s="162"/>
      <c r="K238" s="17"/>
      <c r="L238" s="17"/>
      <c r="M238" s="17"/>
      <c r="N238" s="17"/>
      <c r="O238" s="17"/>
      <c r="P238" s="17"/>
      <c r="Q238" s="17"/>
      <c r="R238" s="17"/>
      <c r="S238" s="17"/>
      <c r="T238" s="17"/>
      <c r="U238" s="17"/>
      <c r="V238" s="17"/>
      <c r="W238" s="17"/>
    </row>
    <row r="239" spans="1:23" s="16" customFormat="1" ht="15" customHeight="1">
      <c r="A239" s="53"/>
      <c r="B239" s="20"/>
      <c r="C239" s="13"/>
      <c r="D239" s="13"/>
      <c r="E239" s="13"/>
      <c r="F239" s="37"/>
      <c r="G239" s="377"/>
      <c r="H239" s="37"/>
      <c r="I239" s="162"/>
      <c r="K239" s="17"/>
      <c r="L239" s="17"/>
      <c r="M239" s="17"/>
      <c r="N239" s="17"/>
      <c r="O239" s="17"/>
      <c r="P239" s="17"/>
      <c r="Q239" s="17"/>
      <c r="R239" s="17"/>
      <c r="S239" s="17"/>
      <c r="T239" s="17"/>
      <c r="U239" s="17"/>
      <c r="V239" s="17"/>
      <c r="W239" s="17"/>
    </row>
    <row r="240" spans="1:23" s="16" customFormat="1" ht="15" customHeight="1">
      <c r="A240" s="53"/>
      <c r="B240" s="20"/>
      <c r="C240" s="13"/>
      <c r="D240" s="13"/>
      <c r="E240" s="13"/>
      <c r="F240" s="37"/>
      <c r="G240" s="377"/>
      <c r="H240" s="37"/>
      <c r="I240" s="162"/>
      <c r="K240" s="17"/>
      <c r="L240" s="17"/>
      <c r="M240" s="17"/>
      <c r="N240" s="17"/>
      <c r="O240" s="17"/>
      <c r="P240" s="17"/>
      <c r="Q240" s="17"/>
      <c r="R240" s="17"/>
      <c r="S240" s="17"/>
      <c r="T240" s="17"/>
      <c r="U240" s="17"/>
      <c r="V240" s="17"/>
      <c r="W240" s="17"/>
    </row>
    <row r="241" spans="1:23" s="16" customFormat="1" ht="15" customHeight="1">
      <c r="A241" s="53"/>
      <c r="B241" s="20"/>
      <c r="C241" s="13"/>
      <c r="D241" s="13"/>
      <c r="E241" s="13"/>
      <c r="F241" s="37"/>
      <c r="G241" s="377"/>
      <c r="H241" s="37"/>
      <c r="I241" s="162"/>
      <c r="K241" s="17"/>
      <c r="L241" s="17"/>
      <c r="M241" s="17"/>
      <c r="N241" s="17"/>
      <c r="O241" s="17"/>
      <c r="P241" s="17"/>
      <c r="Q241" s="17"/>
      <c r="R241" s="17"/>
      <c r="S241" s="17"/>
      <c r="T241" s="17"/>
      <c r="U241" s="17"/>
      <c r="V241" s="17"/>
      <c r="W241" s="17"/>
    </row>
    <row r="242" spans="1:23" s="16" customFormat="1" ht="15" customHeight="1">
      <c r="A242" s="53"/>
      <c r="B242" s="20"/>
      <c r="C242" s="13"/>
      <c r="D242" s="13"/>
      <c r="E242" s="13"/>
      <c r="F242" s="37"/>
      <c r="G242" s="377"/>
      <c r="H242" s="37"/>
      <c r="I242" s="162"/>
      <c r="K242" s="17"/>
      <c r="L242" s="17"/>
      <c r="M242" s="17"/>
      <c r="N242" s="17"/>
      <c r="O242" s="17"/>
      <c r="P242" s="17"/>
      <c r="Q242" s="17"/>
      <c r="R242" s="17"/>
      <c r="S242" s="17"/>
      <c r="T242" s="17"/>
      <c r="U242" s="17"/>
      <c r="V242" s="17"/>
      <c r="W242" s="17"/>
    </row>
    <row r="243" spans="1:23" s="16" customFormat="1" ht="15" customHeight="1">
      <c r="A243" s="53"/>
      <c r="B243" s="20"/>
      <c r="C243" s="13"/>
      <c r="D243" s="13"/>
      <c r="E243" s="13"/>
      <c r="F243" s="37"/>
      <c r="G243" s="377"/>
      <c r="H243" s="37"/>
      <c r="I243" s="162"/>
      <c r="K243" s="17"/>
      <c r="L243" s="17"/>
      <c r="M243" s="17"/>
      <c r="N243" s="17"/>
      <c r="O243" s="17"/>
      <c r="P243" s="17"/>
      <c r="Q243" s="17"/>
      <c r="R243" s="17"/>
      <c r="S243" s="17"/>
      <c r="T243" s="17"/>
      <c r="U243" s="17"/>
      <c r="V243" s="17"/>
      <c r="W243" s="17"/>
    </row>
    <row r="244" spans="1:23" s="16" customFormat="1" ht="15" customHeight="1">
      <c r="A244" s="53"/>
      <c r="B244" s="20"/>
      <c r="C244" s="13"/>
      <c r="D244" s="13"/>
      <c r="E244" s="13"/>
      <c r="F244" s="37"/>
      <c r="G244" s="377"/>
      <c r="H244" s="37"/>
      <c r="I244" s="162"/>
      <c r="K244" s="17"/>
      <c r="L244" s="17"/>
      <c r="M244" s="17"/>
      <c r="N244" s="17"/>
      <c r="O244" s="17"/>
      <c r="P244" s="17"/>
      <c r="Q244" s="17"/>
      <c r="R244" s="17"/>
      <c r="S244" s="17"/>
      <c r="T244" s="17"/>
      <c r="U244" s="17"/>
      <c r="V244" s="17"/>
      <c r="W244" s="17"/>
    </row>
    <row r="245" spans="1:23" s="16" customFormat="1" ht="15" customHeight="1">
      <c r="A245" s="53"/>
      <c r="B245" s="20"/>
      <c r="C245" s="13"/>
      <c r="D245" s="13"/>
      <c r="E245" s="13"/>
      <c r="F245" s="37"/>
      <c r="G245" s="377"/>
      <c r="H245" s="37"/>
      <c r="I245" s="162"/>
      <c r="K245" s="17"/>
      <c r="L245" s="17"/>
      <c r="M245" s="17"/>
      <c r="N245" s="17"/>
      <c r="O245" s="17"/>
      <c r="P245" s="17"/>
      <c r="Q245" s="17"/>
      <c r="R245" s="17"/>
      <c r="S245" s="17"/>
      <c r="T245" s="17"/>
      <c r="U245" s="17"/>
      <c r="V245" s="17"/>
      <c r="W245" s="17"/>
    </row>
    <row r="246" spans="1:23" s="16" customFormat="1" ht="15" customHeight="1">
      <c r="A246" s="53"/>
      <c r="B246" s="20"/>
      <c r="C246" s="13"/>
      <c r="D246" s="13"/>
      <c r="E246" s="13"/>
      <c r="F246" s="37"/>
      <c r="G246" s="377"/>
      <c r="H246" s="37"/>
      <c r="I246" s="162"/>
      <c r="K246" s="17"/>
      <c r="L246" s="17"/>
      <c r="M246" s="17"/>
      <c r="N246" s="17"/>
      <c r="O246" s="17"/>
      <c r="P246" s="17"/>
      <c r="Q246" s="17"/>
      <c r="R246" s="17"/>
      <c r="S246" s="17"/>
      <c r="T246" s="17"/>
      <c r="U246" s="17"/>
      <c r="V246" s="17"/>
      <c r="W246" s="17"/>
    </row>
    <row r="247" spans="1:23" s="16" customFormat="1" ht="15" customHeight="1">
      <c r="A247" s="53"/>
      <c r="B247" s="20"/>
      <c r="C247" s="13"/>
      <c r="D247" s="13"/>
      <c r="E247" s="13"/>
      <c r="F247" s="37"/>
      <c r="G247" s="377"/>
      <c r="H247" s="37"/>
      <c r="I247" s="162"/>
      <c r="K247" s="17"/>
      <c r="L247" s="17"/>
      <c r="M247" s="17"/>
      <c r="N247" s="17"/>
      <c r="O247" s="17"/>
      <c r="P247" s="17"/>
      <c r="Q247" s="17"/>
      <c r="R247" s="17"/>
      <c r="S247" s="17"/>
      <c r="T247" s="17"/>
      <c r="U247" s="17"/>
      <c r="V247" s="17"/>
      <c r="W247" s="17"/>
    </row>
    <row r="248" spans="1:23" s="16" customFormat="1" ht="15" customHeight="1">
      <c r="A248" s="53"/>
      <c r="B248" s="20"/>
      <c r="C248" s="13"/>
      <c r="D248" s="13"/>
      <c r="E248" s="13"/>
      <c r="F248" s="37"/>
      <c r="G248" s="377"/>
      <c r="H248" s="37"/>
      <c r="I248" s="162"/>
      <c r="K248" s="17"/>
      <c r="L248" s="17"/>
      <c r="M248" s="17"/>
      <c r="N248" s="17"/>
      <c r="O248" s="17"/>
      <c r="P248" s="17"/>
      <c r="Q248" s="17"/>
      <c r="R248" s="17"/>
      <c r="S248" s="17"/>
      <c r="T248" s="17"/>
      <c r="U248" s="17"/>
      <c r="V248" s="17"/>
      <c r="W248" s="17"/>
    </row>
    <row r="249" spans="1:23" s="16" customFormat="1" ht="15" customHeight="1">
      <c r="A249" s="53"/>
      <c r="B249" s="20"/>
      <c r="C249" s="13"/>
      <c r="D249" s="13"/>
      <c r="E249" s="13"/>
      <c r="F249" s="37"/>
      <c r="G249" s="377"/>
      <c r="H249" s="37"/>
      <c r="I249" s="162"/>
      <c r="K249" s="17"/>
      <c r="L249" s="17"/>
      <c r="M249" s="17"/>
      <c r="N249" s="17"/>
      <c r="O249" s="17"/>
      <c r="P249" s="17"/>
      <c r="Q249" s="17"/>
      <c r="R249" s="17"/>
      <c r="S249" s="17"/>
      <c r="T249" s="17"/>
      <c r="U249" s="17"/>
      <c r="V249" s="17"/>
      <c r="W249" s="17"/>
    </row>
    <row r="250" spans="1:23" s="16" customFormat="1" ht="15" customHeight="1">
      <c r="A250" s="53"/>
      <c r="B250" s="20"/>
      <c r="C250" s="13"/>
      <c r="D250" s="13"/>
      <c r="E250" s="13"/>
      <c r="F250" s="37"/>
      <c r="G250" s="377"/>
      <c r="H250" s="37"/>
      <c r="I250" s="162"/>
      <c r="K250" s="17"/>
      <c r="L250" s="17"/>
      <c r="M250" s="17"/>
      <c r="N250" s="17"/>
      <c r="O250" s="17"/>
      <c r="P250" s="17"/>
      <c r="Q250" s="17"/>
      <c r="R250" s="17"/>
      <c r="S250" s="17"/>
      <c r="T250" s="17"/>
      <c r="U250" s="17"/>
      <c r="V250" s="17"/>
      <c r="W250" s="17"/>
    </row>
    <row r="251" spans="1:23" s="16" customFormat="1" ht="15" customHeight="1">
      <c r="A251" s="53"/>
      <c r="B251" s="20"/>
      <c r="C251" s="13"/>
      <c r="D251" s="13"/>
      <c r="E251" s="13"/>
      <c r="F251" s="37"/>
      <c r="G251" s="377"/>
      <c r="H251" s="37"/>
      <c r="I251" s="162"/>
      <c r="K251" s="17"/>
      <c r="L251" s="17"/>
      <c r="M251" s="17"/>
      <c r="N251" s="17"/>
      <c r="O251" s="17"/>
      <c r="P251" s="17"/>
      <c r="Q251" s="17"/>
      <c r="R251" s="17"/>
      <c r="S251" s="17"/>
      <c r="T251" s="17"/>
      <c r="U251" s="17"/>
      <c r="V251" s="17"/>
      <c r="W251" s="17"/>
    </row>
    <row r="252" spans="1:23" s="16" customFormat="1" ht="15" customHeight="1">
      <c r="A252" s="53"/>
      <c r="B252" s="20"/>
      <c r="C252" s="13"/>
      <c r="D252" s="13"/>
      <c r="E252" s="13"/>
      <c r="F252" s="37"/>
      <c r="G252" s="377"/>
      <c r="H252" s="37"/>
      <c r="I252" s="162"/>
      <c r="K252" s="17"/>
      <c r="L252" s="17"/>
      <c r="M252" s="17"/>
      <c r="N252" s="17"/>
      <c r="O252" s="17"/>
      <c r="P252" s="17"/>
      <c r="Q252" s="17"/>
      <c r="R252" s="17"/>
      <c r="S252" s="17"/>
      <c r="T252" s="17"/>
      <c r="U252" s="17"/>
      <c r="V252" s="17"/>
      <c r="W252" s="17"/>
    </row>
    <row r="253" spans="1:23" s="16" customFormat="1" ht="15" customHeight="1">
      <c r="A253" s="53"/>
      <c r="B253" s="20"/>
      <c r="C253" s="13"/>
      <c r="D253" s="13"/>
      <c r="E253" s="13"/>
      <c r="F253" s="37"/>
      <c r="G253" s="377"/>
      <c r="H253" s="37"/>
      <c r="I253" s="162"/>
      <c r="K253" s="17"/>
      <c r="L253" s="17"/>
      <c r="M253" s="17"/>
      <c r="N253" s="17"/>
      <c r="O253" s="17"/>
      <c r="P253" s="17"/>
      <c r="Q253" s="17"/>
      <c r="R253" s="17"/>
      <c r="S253" s="17"/>
      <c r="T253" s="17"/>
      <c r="U253" s="17"/>
      <c r="V253" s="17"/>
      <c r="W253" s="17"/>
    </row>
    <row r="254" spans="1:23" s="16" customFormat="1" ht="15" customHeight="1">
      <c r="A254" s="53"/>
      <c r="B254" s="20"/>
      <c r="C254" s="13"/>
      <c r="D254" s="13"/>
      <c r="E254" s="13"/>
      <c r="F254" s="37"/>
      <c r="G254" s="377"/>
      <c r="H254" s="37"/>
      <c r="I254" s="162"/>
      <c r="K254" s="17"/>
      <c r="L254" s="17"/>
      <c r="M254" s="17"/>
      <c r="N254" s="17"/>
      <c r="O254" s="17"/>
      <c r="P254" s="17"/>
      <c r="Q254" s="17"/>
      <c r="R254" s="17"/>
      <c r="S254" s="17"/>
      <c r="T254" s="17"/>
      <c r="U254" s="17"/>
      <c r="V254" s="17"/>
      <c r="W254" s="17"/>
    </row>
    <row r="255" spans="1:23" s="16" customFormat="1" ht="15" customHeight="1">
      <c r="A255" s="53"/>
      <c r="B255" s="20"/>
      <c r="C255" s="13"/>
      <c r="D255" s="13"/>
      <c r="E255" s="13"/>
      <c r="F255" s="37"/>
      <c r="G255" s="377"/>
      <c r="H255" s="37"/>
      <c r="I255" s="162"/>
      <c r="K255" s="17"/>
      <c r="L255" s="17"/>
      <c r="M255" s="17"/>
      <c r="N255" s="17"/>
      <c r="O255" s="17"/>
      <c r="P255" s="17"/>
      <c r="Q255" s="17"/>
      <c r="R255" s="17"/>
      <c r="S255" s="17"/>
      <c r="T255" s="17"/>
      <c r="U255" s="17"/>
      <c r="V255" s="17"/>
      <c r="W255" s="17"/>
    </row>
    <row r="256" spans="1:23" s="16" customFormat="1" ht="15" customHeight="1">
      <c r="A256" s="53"/>
      <c r="B256" s="20"/>
      <c r="C256" s="13"/>
      <c r="D256" s="13"/>
      <c r="E256" s="13"/>
      <c r="F256" s="37"/>
      <c r="G256" s="377"/>
      <c r="H256" s="37"/>
      <c r="I256" s="162"/>
      <c r="K256" s="17"/>
      <c r="L256" s="17"/>
      <c r="M256" s="17"/>
      <c r="N256" s="17"/>
      <c r="O256" s="17"/>
      <c r="P256" s="17"/>
      <c r="Q256" s="17"/>
      <c r="R256" s="17"/>
      <c r="S256" s="17"/>
      <c r="T256" s="17"/>
      <c r="U256" s="17"/>
      <c r="V256" s="17"/>
      <c r="W256" s="17"/>
    </row>
    <row r="257" spans="1:23" s="16" customFormat="1" ht="15" customHeight="1">
      <c r="A257" s="53"/>
      <c r="B257" s="20"/>
      <c r="C257" s="13"/>
      <c r="D257" s="13"/>
      <c r="E257" s="13"/>
      <c r="F257" s="37"/>
      <c r="G257" s="377"/>
      <c r="H257" s="37"/>
      <c r="I257" s="162"/>
      <c r="K257" s="17"/>
      <c r="L257" s="17"/>
      <c r="M257" s="17"/>
      <c r="N257" s="17"/>
      <c r="O257" s="17"/>
      <c r="P257" s="17"/>
      <c r="Q257" s="17"/>
      <c r="R257" s="17"/>
      <c r="S257" s="17"/>
      <c r="T257" s="17"/>
      <c r="U257" s="17"/>
      <c r="V257" s="17"/>
      <c r="W257" s="17"/>
    </row>
    <row r="258" spans="1:23" s="16" customFormat="1" ht="15" customHeight="1">
      <c r="A258" s="53"/>
      <c r="B258" s="20"/>
      <c r="C258" s="13"/>
      <c r="D258" s="13"/>
      <c r="E258" s="13"/>
      <c r="F258" s="37"/>
      <c r="G258" s="377"/>
      <c r="H258" s="37"/>
      <c r="I258" s="162"/>
      <c r="K258" s="17"/>
      <c r="L258" s="17"/>
      <c r="M258" s="17"/>
      <c r="N258" s="17"/>
      <c r="O258" s="17"/>
      <c r="P258" s="17"/>
      <c r="Q258" s="17"/>
      <c r="R258" s="17"/>
      <c r="S258" s="17"/>
      <c r="T258" s="17"/>
      <c r="U258" s="17"/>
      <c r="V258" s="17"/>
      <c r="W258" s="17"/>
    </row>
    <row r="259" spans="1:23" s="16" customFormat="1" ht="15" customHeight="1">
      <c r="A259" s="53"/>
      <c r="B259" s="20"/>
      <c r="C259" s="13"/>
      <c r="D259" s="13"/>
      <c r="E259" s="13"/>
      <c r="F259" s="37"/>
      <c r="G259" s="377"/>
      <c r="H259" s="37"/>
      <c r="I259" s="162"/>
      <c r="K259" s="17"/>
      <c r="L259" s="17"/>
      <c r="M259" s="17"/>
      <c r="N259" s="17"/>
      <c r="O259" s="17"/>
      <c r="P259" s="17"/>
      <c r="Q259" s="17"/>
      <c r="R259" s="17"/>
      <c r="S259" s="17"/>
      <c r="T259" s="17"/>
      <c r="U259" s="17"/>
      <c r="V259" s="17"/>
      <c r="W259" s="17"/>
    </row>
    <row r="260" spans="1:23" s="16" customFormat="1" ht="15" customHeight="1">
      <c r="A260" s="53"/>
      <c r="B260" s="20"/>
      <c r="C260" s="13"/>
      <c r="D260" s="13"/>
      <c r="E260" s="13"/>
      <c r="F260" s="37"/>
      <c r="G260" s="377"/>
      <c r="H260" s="37"/>
      <c r="I260" s="162"/>
      <c r="K260" s="17"/>
      <c r="L260" s="17"/>
      <c r="M260" s="17"/>
      <c r="N260" s="17"/>
      <c r="O260" s="17"/>
      <c r="P260" s="17"/>
      <c r="Q260" s="17"/>
      <c r="R260" s="17"/>
      <c r="S260" s="17"/>
      <c r="T260" s="17"/>
      <c r="U260" s="17"/>
      <c r="V260" s="17"/>
      <c r="W260" s="17"/>
    </row>
    <row r="261" spans="1:23" s="16" customFormat="1" ht="15" customHeight="1">
      <c r="A261" s="53"/>
      <c r="B261" s="20"/>
      <c r="C261" s="13"/>
      <c r="D261" s="13"/>
      <c r="E261" s="13"/>
      <c r="F261" s="37"/>
      <c r="G261" s="377"/>
      <c r="H261" s="37"/>
      <c r="I261" s="162"/>
      <c r="K261" s="17"/>
      <c r="L261" s="17"/>
      <c r="M261" s="17"/>
      <c r="N261" s="17"/>
      <c r="O261" s="17"/>
      <c r="P261" s="17"/>
      <c r="Q261" s="17"/>
      <c r="R261" s="17"/>
      <c r="S261" s="17"/>
      <c r="T261" s="17"/>
      <c r="U261" s="17"/>
      <c r="V261" s="17"/>
      <c r="W261" s="17"/>
    </row>
    <row r="262" spans="1:23" s="16" customFormat="1" ht="15" customHeight="1">
      <c r="A262" s="53"/>
      <c r="B262" s="20"/>
      <c r="C262" s="13"/>
      <c r="D262" s="13"/>
      <c r="E262" s="13"/>
      <c r="F262" s="37"/>
      <c r="G262" s="377"/>
      <c r="H262" s="37"/>
      <c r="I262" s="162"/>
      <c r="K262" s="17"/>
      <c r="L262" s="17"/>
      <c r="M262" s="17"/>
      <c r="N262" s="17"/>
      <c r="O262" s="17"/>
      <c r="P262" s="17"/>
      <c r="Q262" s="17"/>
      <c r="R262" s="17"/>
      <c r="S262" s="17"/>
      <c r="T262" s="17"/>
      <c r="U262" s="17"/>
      <c r="V262" s="17"/>
      <c r="W262" s="17"/>
    </row>
    <row r="263" spans="1:23" s="16" customFormat="1" ht="15" customHeight="1">
      <c r="A263" s="53"/>
      <c r="B263" s="20"/>
      <c r="C263" s="13"/>
      <c r="D263" s="13"/>
      <c r="E263" s="13"/>
      <c r="F263" s="37"/>
      <c r="G263" s="377"/>
      <c r="H263" s="37"/>
      <c r="I263" s="162"/>
      <c r="K263" s="17"/>
      <c r="L263" s="17"/>
      <c r="M263" s="17"/>
      <c r="N263" s="17"/>
      <c r="O263" s="17"/>
      <c r="P263" s="17"/>
      <c r="Q263" s="17"/>
      <c r="R263" s="17"/>
      <c r="S263" s="17"/>
      <c r="T263" s="17"/>
      <c r="U263" s="17"/>
      <c r="V263" s="17"/>
      <c r="W263" s="17"/>
    </row>
    <row r="264" spans="1:23" s="16" customFormat="1" ht="15" customHeight="1">
      <c r="A264" s="53"/>
      <c r="B264" s="20"/>
      <c r="C264" s="13"/>
      <c r="D264" s="13"/>
      <c r="E264" s="13"/>
      <c r="F264" s="37"/>
      <c r="G264" s="377"/>
      <c r="H264" s="37"/>
      <c r="I264" s="162"/>
      <c r="K264" s="17"/>
      <c r="L264" s="17"/>
      <c r="M264" s="17"/>
      <c r="N264" s="17"/>
      <c r="O264" s="17"/>
      <c r="P264" s="17"/>
      <c r="Q264" s="17"/>
      <c r="R264" s="17"/>
      <c r="S264" s="17"/>
      <c r="T264" s="17"/>
      <c r="U264" s="17"/>
      <c r="V264" s="17"/>
      <c r="W264" s="17"/>
    </row>
    <row r="265" spans="1:23" s="16" customFormat="1" ht="15" customHeight="1">
      <c r="A265" s="53"/>
      <c r="B265" s="20"/>
      <c r="C265" s="13"/>
      <c r="D265" s="13"/>
      <c r="E265" s="13"/>
      <c r="F265" s="37"/>
      <c r="G265" s="377"/>
      <c r="H265" s="37"/>
      <c r="I265" s="162"/>
      <c r="K265" s="17"/>
      <c r="L265" s="17"/>
      <c r="M265" s="17"/>
      <c r="N265" s="17"/>
      <c r="O265" s="17"/>
      <c r="P265" s="17"/>
      <c r="Q265" s="17"/>
      <c r="R265" s="17"/>
      <c r="S265" s="17"/>
      <c r="T265" s="17"/>
      <c r="U265" s="17"/>
      <c r="V265" s="17"/>
      <c r="W265" s="17"/>
    </row>
    <row r="266" spans="1:23" s="16" customFormat="1" ht="15" customHeight="1">
      <c r="A266" s="53"/>
      <c r="B266" s="20"/>
      <c r="C266" s="13"/>
      <c r="D266" s="13"/>
      <c r="E266" s="13"/>
      <c r="F266" s="37"/>
      <c r="G266" s="377"/>
      <c r="H266" s="37"/>
      <c r="I266" s="162"/>
      <c r="K266" s="17"/>
      <c r="L266" s="17"/>
      <c r="M266" s="17"/>
      <c r="N266" s="17"/>
      <c r="O266" s="17"/>
      <c r="P266" s="17"/>
      <c r="Q266" s="17"/>
      <c r="R266" s="17"/>
      <c r="S266" s="17"/>
      <c r="T266" s="17"/>
      <c r="U266" s="17"/>
      <c r="V266" s="17"/>
      <c r="W266" s="17"/>
    </row>
    <row r="267" spans="1:23" s="16" customFormat="1" ht="15" customHeight="1">
      <c r="A267" s="53"/>
      <c r="B267" s="20"/>
      <c r="C267" s="13"/>
      <c r="D267" s="13"/>
      <c r="E267" s="13"/>
      <c r="F267" s="37"/>
      <c r="G267" s="377"/>
      <c r="H267" s="37"/>
      <c r="I267" s="162"/>
      <c r="K267" s="17"/>
      <c r="L267" s="17"/>
      <c r="M267" s="17"/>
      <c r="N267" s="17"/>
      <c r="O267" s="17"/>
      <c r="P267" s="17"/>
      <c r="Q267" s="17"/>
      <c r="R267" s="17"/>
      <c r="S267" s="17"/>
      <c r="T267" s="17"/>
      <c r="U267" s="17"/>
      <c r="V267" s="17"/>
      <c r="W267" s="17"/>
    </row>
    <row r="268" spans="1:23" s="16" customFormat="1" ht="15" customHeight="1">
      <c r="A268" s="53"/>
      <c r="B268" s="20"/>
      <c r="C268" s="13"/>
      <c r="D268" s="13"/>
      <c r="E268" s="13"/>
      <c r="F268" s="37"/>
      <c r="G268" s="377"/>
      <c r="H268" s="37"/>
      <c r="I268" s="162"/>
      <c r="K268" s="17"/>
      <c r="L268" s="17"/>
      <c r="M268" s="17"/>
      <c r="N268" s="17"/>
      <c r="O268" s="17"/>
      <c r="P268" s="17"/>
      <c r="Q268" s="17"/>
      <c r="R268" s="17"/>
      <c r="S268" s="17"/>
      <c r="T268" s="17"/>
      <c r="U268" s="17"/>
      <c r="V268" s="17"/>
      <c r="W268" s="17"/>
    </row>
    <row r="269" spans="1:23" s="16" customFormat="1" ht="15" customHeight="1">
      <c r="A269" s="53"/>
      <c r="B269" s="20"/>
      <c r="C269" s="13"/>
      <c r="D269" s="13"/>
      <c r="E269" s="13"/>
      <c r="F269" s="37"/>
      <c r="G269" s="377"/>
      <c r="H269" s="37"/>
      <c r="I269" s="162"/>
      <c r="K269" s="17"/>
      <c r="L269" s="17"/>
      <c r="M269" s="17"/>
      <c r="N269" s="17"/>
      <c r="O269" s="17"/>
      <c r="P269" s="17"/>
      <c r="Q269" s="17"/>
      <c r="R269" s="17"/>
      <c r="S269" s="17"/>
      <c r="T269" s="17"/>
      <c r="U269" s="17"/>
      <c r="V269" s="17"/>
      <c r="W269" s="17"/>
    </row>
    <row r="270" spans="1:23" s="16" customFormat="1" ht="15" customHeight="1">
      <c r="A270" s="53"/>
      <c r="B270" s="20"/>
      <c r="C270" s="13"/>
      <c r="D270" s="13"/>
      <c r="E270" s="13"/>
      <c r="F270" s="37"/>
      <c r="G270" s="377"/>
      <c r="H270" s="37"/>
      <c r="I270" s="162"/>
      <c r="K270" s="17"/>
      <c r="L270" s="17"/>
      <c r="M270" s="17"/>
      <c r="N270" s="17"/>
      <c r="O270" s="17"/>
      <c r="P270" s="17"/>
      <c r="Q270" s="17"/>
      <c r="R270" s="17"/>
      <c r="S270" s="17"/>
      <c r="T270" s="17"/>
      <c r="U270" s="17"/>
      <c r="V270" s="17"/>
      <c r="W270" s="17"/>
    </row>
    <row r="271" spans="1:23" s="16" customFormat="1" ht="15" customHeight="1">
      <c r="A271" s="53"/>
      <c r="B271" s="20"/>
      <c r="C271" s="13"/>
      <c r="D271" s="13"/>
      <c r="E271" s="13"/>
      <c r="F271" s="37"/>
      <c r="G271" s="377"/>
      <c r="H271" s="37"/>
      <c r="I271" s="162"/>
      <c r="K271" s="17"/>
      <c r="L271" s="17"/>
      <c r="M271" s="17"/>
      <c r="N271" s="17"/>
      <c r="O271" s="17"/>
      <c r="P271" s="17"/>
      <c r="Q271" s="17"/>
      <c r="R271" s="17"/>
      <c r="S271" s="17"/>
      <c r="T271" s="17"/>
      <c r="U271" s="17"/>
      <c r="V271" s="17"/>
      <c r="W271" s="17"/>
    </row>
    <row r="272" spans="1:23" s="16" customFormat="1" ht="15" customHeight="1">
      <c r="A272" s="53"/>
      <c r="B272" s="20"/>
      <c r="C272" s="13"/>
      <c r="D272" s="13"/>
      <c r="E272" s="13"/>
      <c r="F272" s="37"/>
      <c r="G272" s="377"/>
      <c r="H272" s="37"/>
      <c r="I272" s="162"/>
      <c r="K272" s="17"/>
      <c r="L272" s="17"/>
      <c r="M272" s="17"/>
      <c r="N272" s="17"/>
      <c r="O272" s="17"/>
      <c r="P272" s="17"/>
      <c r="Q272" s="17"/>
      <c r="R272" s="17"/>
      <c r="S272" s="17"/>
      <c r="T272" s="17"/>
      <c r="U272" s="17"/>
      <c r="V272" s="17"/>
      <c r="W272" s="17"/>
    </row>
    <row r="273" spans="1:23" s="16" customFormat="1" ht="15" customHeight="1">
      <c r="A273" s="53"/>
      <c r="B273" s="20"/>
      <c r="C273" s="13"/>
      <c r="D273" s="13"/>
      <c r="E273" s="13"/>
      <c r="F273" s="37"/>
      <c r="G273" s="377"/>
      <c r="H273" s="37"/>
      <c r="I273" s="162"/>
      <c r="K273" s="17"/>
      <c r="L273" s="17"/>
      <c r="M273" s="17"/>
      <c r="N273" s="17"/>
      <c r="O273" s="17"/>
      <c r="P273" s="17"/>
      <c r="Q273" s="17"/>
      <c r="R273" s="17"/>
      <c r="S273" s="17"/>
      <c r="T273" s="17"/>
      <c r="U273" s="17"/>
      <c r="V273" s="17"/>
      <c r="W273" s="17"/>
    </row>
    <row r="274" spans="1:23" s="16" customFormat="1" ht="15" customHeight="1">
      <c r="A274" s="53"/>
      <c r="B274" s="20"/>
      <c r="C274" s="13"/>
      <c r="D274" s="13"/>
      <c r="E274" s="13"/>
      <c r="F274" s="37"/>
      <c r="G274" s="377"/>
      <c r="H274" s="37"/>
      <c r="I274" s="162"/>
      <c r="K274" s="17"/>
      <c r="L274" s="17"/>
      <c r="M274" s="17"/>
      <c r="N274" s="17"/>
      <c r="O274" s="17"/>
      <c r="P274" s="17"/>
      <c r="Q274" s="17"/>
      <c r="R274" s="17"/>
      <c r="S274" s="17"/>
      <c r="T274" s="17"/>
      <c r="U274" s="17"/>
      <c r="V274" s="17"/>
      <c r="W274" s="17"/>
    </row>
    <row r="275" spans="1:23" s="16" customFormat="1" ht="15" customHeight="1">
      <c r="A275" s="53"/>
      <c r="B275" s="20"/>
      <c r="C275" s="13"/>
      <c r="D275" s="13"/>
      <c r="E275" s="13"/>
      <c r="F275" s="37"/>
      <c r="G275" s="377"/>
      <c r="H275" s="37"/>
      <c r="I275" s="162"/>
      <c r="K275" s="17"/>
      <c r="L275" s="17"/>
      <c r="M275" s="17"/>
      <c r="N275" s="17"/>
      <c r="O275" s="17"/>
      <c r="P275" s="17"/>
      <c r="Q275" s="17"/>
      <c r="R275" s="17"/>
      <c r="S275" s="17"/>
      <c r="T275" s="17"/>
      <c r="U275" s="17"/>
      <c r="V275" s="17"/>
      <c r="W275" s="17"/>
    </row>
    <row r="276" spans="1:23" s="16" customFormat="1" ht="15" customHeight="1">
      <c r="A276" s="53"/>
      <c r="B276" s="20"/>
      <c r="C276" s="13"/>
      <c r="D276" s="13"/>
      <c r="E276" s="13"/>
      <c r="F276" s="37"/>
      <c r="G276" s="377"/>
      <c r="H276" s="37"/>
      <c r="I276" s="162"/>
      <c r="K276" s="17"/>
      <c r="L276" s="17"/>
      <c r="M276" s="17"/>
      <c r="N276" s="17"/>
      <c r="O276" s="17"/>
      <c r="P276" s="17"/>
      <c r="Q276" s="17"/>
      <c r="R276" s="17"/>
      <c r="S276" s="17"/>
      <c r="T276" s="17"/>
      <c r="U276" s="17"/>
      <c r="V276" s="17"/>
      <c r="W276" s="17"/>
    </row>
    <row r="277" spans="1:23" s="16" customFormat="1" ht="15" customHeight="1">
      <c r="A277" s="53"/>
      <c r="B277" s="20"/>
      <c r="C277" s="13"/>
      <c r="D277" s="13"/>
      <c r="E277" s="13"/>
      <c r="F277" s="37"/>
      <c r="G277" s="377"/>
      <c r="H277" s="37"/>
      <c r="I277" s="162"/>
      <c r="K277" s="17"/>
      <c r="L277" s="17"/>
      <c r="M277" s="17"/>
      <c r="N277" s="17"/>
      <c r="O277" s="17"/>
      <c r="P277" s="17"/>
      <c r="Q277" s="17"/>
      <c r="R277" s="17"/>
      <c r="S277" s="17"/>
      <c r="T277" s="17"/>
      <c r="U277" s="17"/>
      <c r="V277" s="17"/>
      <c r="W277" s="17"/>
    </row>
    <row r="278" spans="1:23" s="16" customFormat="1" ht="15" customHeight="1">
      <c r="A278" s="53"/>
      <c r="B278" s="20"/>
      <c r="C278" s="13"/>
      <c r="D278" s="13"/>
      <c r="E278" s="13"/>
      <c r="F278" s="37"/>
      <c r="G278" s="377"/>
      <c r="H278" s="37"/>
      <c r="I278" s="162"/>
      <c r="K278" s="17"/>
      <c r="L278" s="17"/>
      <c r="M278" s="17"/>
      <c r="N278" s="17"/>
      <c r="O278" s="17"/>
      <c r="P278" s="17"/>
      <c r="Q278" s="17"/>
      <c r="R278" s="17"/>
      <c r="S278" s="17"/>
      <c r="T278" s="17"/>
      <c r="U278" s="17"/>
      <c r="V278" s="17"/>
      <c r="W278" s="17"/>
    </row>
    <row r="279" spans="1:23" s="16" customFormat="1" ht="15" customHeight="1">
      <c r="A279" s="53"/>
      <c r="B279" s="20"/>
      <c r="C279" s="13"/>
      <c r="D279" s="13"/>
      <c r="E279" s="13"/>
      <c r="F279" s="37"/>
      <c r="G279" s="377"/>
      <c r="H279" s="37"/>
      <c r="I279" s="162"/>
      <c r="K279" s="17"/>
      <c r="L279" s="17"/>
      <c r="M279" s="17"/>
      <c r="N279" s="17"/>
      <c r="O279" s="17"/>
      <c r="P279" s="17"/>
      <c r="Q279" s="17"/>
      <c r="R279" s="17"/>
      <c r="S279" s="17"/>
      <c r="T279" s="17"/>
      <c r="U279" s="17"/>
      <c r="V279" s="17"/>
      <c r="W279" s="17"/>
    </row>
    <row r="280" spans="1:23" s="16" customFormat="1" ht="15" customHeight="1">
      <c r="A280" s="53"/>
      <c r="B280" s="20"/>
      <c r="C280" s="13"/>
      <c r="D280" s="13"/>
      <c r="E280" s="13"/>
      <c r="F280" s="37"/>
      <c r="G280" s="377"/>
      <c r="H280" s="37"/>
      <c r="I280" s="162"/>
      <c r="K280" s="17"/>
      <c r="L280" s="17"/>
      <c r="M280" s="17"/>
      <c r="N280" s="17"/>
      <c r="O280" s="17"/>
      <c r="P280" s="17"/>
      <c r="Q280" s="17"/>
      <c r="R280" s="17"/>
      <c r="S280" s="17"/>
      <c r="T280" s="17"/>
      <c r="U280" s="17"/>
      <c r="V280" s="17"/>
      <c r="W280" s="17"/>
    </row>
    <row r="281" spans="1:23" s="16" customFormat="1" ht="15" customHeight="1">
      <c r="A281" s="53"/>
      <c r="B281" s="20"/>
      <c r="C281" s="13"/>
      <c r="D281" s="13"/>
      <c r="E281" s="13"/>
      <c r="F281" s="37"/>
      <c r="G281" s="377"/>
      <c r="H281" s="37"/>
      <c r="I281" s="162"/>
      <c r="K281" s="17"/>
      <c r="L281" s="17"/>
      <c r="M281" s="17"/>
      <c r="N281" s="17"/>
      <c r="O281" s="17"/>
      <c r="P281" s="17"/>
      <c r="Q281" s="17"/>
      <c r="R281" s="17"/>
      <c r="S281" s="17"/>
      <c r="T281" s="17"/>
      <c r="U281" s="17"/>
      <c r="V281" s="17"/>
      <c r="W281" s="17"/>
    </row>
    <row r="282" spans="1:23" s="16" customFormat="1" ht="15" customHeight="1">
      <c r="A282" s="53"/>
      <c r="B282" s="20"/>
      <c r="C282" s="13"/>
      <c r="D282" s="13"/>
      <c r="E282" s="13"/>
      <c r="F282" s="37"/>
      <c r="G282" s="377"/>
      <c r="H282" s="37"/>
      <c r="I282" s="162"/>
      <c r="K282" s="17"/>
      <c r="L282" s="17"/>
      <c r="M282" s="17"/>
      <c r="N282" s="17"/>
      <c r="O282" s="17"/>
      <c r="P282" s="17"/>
      <c r="Q282" s="17"/>
      <c r="R282" s="17"/>
      <c r="S282" s="17"/>
      <c r="T282" s="17"/>
      <c r="U282" s="17"/>
      <c r="V282" s="17"/>
      <c r="W282" s="17"/>
    </row>
    <row r="283" spans="1:23" s="16" customFormat="1" ht="15" customHeight="1">
      <c r="A283" s="53"/>
      <c r="B283" s="20"/>
      <c r="C283" s="13"/>
      <c r="D283" s="13"/>
      <c r="E283" s="13"/>
      <c r="F283" s="37"/>
      <c r="G283" s="377"/>
      <c r="H283" s="37"/>
      <c r="I283" s="162"/>
      <c r="K283" s="17"/>
      <c r="L283" s="17"/>
      <c r="M283" s="17"/>
      <c r="N283" s="17"/>
      <c r="O283" s="17"/>
      <c r="P283" s="17"/>
      <c r="Q283" s="17"/>
      <c r="R283" s="17"/>
      <c r="S283" s="17"/>
      <c r="T283" s="17"/>
      <c r="U283" s="17"/>
      <c r="V283" s="17"/>
      <c r="W283" s="17"/>
    </row>
    <row r="284" spans="1:23" s="16" customFormat="1" ht="15" customHeight="1">
      <c r="A284" s="53"/>
      <c r="B284" s="20"/>
      <c r="C284" s="13"/>
      <c r="D284" s="13"/>
      <c r="E284" s="13"/>
      <c r="F284" s="37"/>
      <c r="G284" s="377"/>
      <c r="H284" s="37"/>
      <c r="I284" s="162"/>
      <c r="K284" s="17"/>
      <c r="L284" s="17"/>
      <c r="M284" s="17"/>
      <c r="N284" s="17"/>
      <c r="O284" s="17"/>
      <c r="P284" s="17"/>
      <c r="Q284" s="17"/>
      <c r="R284" s="17"/>
      <c r="S284" s="17"/>
      <c r="T284" s="17"/>
      <c r="U284" s="17"/>
      <c r="V284" s="17"/>
      <c r="W284" s="17"/>
    </row>
    <row r="285" spans="1:23" s="16" customFormat="1" ht="15" customHeight="1">
      <c r="A285" s="53"/>
      <c r="B285" s="20"/>
      <c r="C285" s="13"/>
      <c r="D285" s="13"/>
      <c r="E285" s="13"/>
      <c r="F285" s="37"/>
      <c r="G285" s="377"/>
      <c r="H285" s="37"/>
      <c r="I285" s="162"/>
      <c r="K285" s="17"/>
      <c r="L285" s="17"/>
      <c r="M285" s="17"/>
      <c r="N285" s="17"/>
      <c r="O285" s="17"/>
      <c r="P285" s="17"/>
      <c r="Q285" s="17"/>
      <c r="R285" s="17"/>
      <c r="S285" s="17"/>
      <c r="T285" s="17"/>
      <c r="U285" s="17"/>
      <c r="V285" s="17"/>
      <c r="W285" s="17"/>
    </row>
    <row r="286" spans="1:23" s="16" customFormat="1" ht="15" customHeight="1">
      <c r="A286" s="53"/>
      <c r="B286" s="20"/>
      <c r="C286" s="13"/>
      <c r="D286" s="13"/>
      <c r="E286" s="13"/>
      <c r="F286" s="37"/>
      <c r="G286" s="377"/>
      <c r="H286" s="37"/>
      <c r="I286" s="162"/>
      <c r="K286" s="17"/>
      <c r="L286" s="17"/>
      <c r="M286" s="17"/>
      <c r="N286" s="17"/>
      <c r="O286" s="17"/>
      <c r="P286" s="17"/>
      <c r="Q286" s="17"/>
      <c r="R286" s="17"/>
      <c r="S286" s="17"/>
      <c r="T286" s="17"/>
      <c r="U286" s="17"/>
      <c r="V286" s="17"/>
      <c r="W286" s="17"/>
    </row>
    <row r="287" spans="1:23" s="16" customFormat="1" ht="15" customHeight="1">
      <c r="A287" s="53"/>
      <c r="B287" s="20"/>
      <c r="C287" s="13"/>
      <c r="D287" s="13"/>
      <c r="E287" s="13"/>
      <c r="F287" s="37"/>
      <c r="G287" s="377"/>
      <c r="H287" s="37"/>
      <c r="I287" s="162"/>
      <c r="K287" s="17"/>
      <c r="L287" s="17"/>
      <c r="M287" s="17"/>
      <c r="N287" s="17"/>
      <c r="O287" s="17"/>
      <c r="P287" s="17"/>
      <c r="Q287" s="17"/>
      <c r="R287" s="17"/>
      <c r="S287" s="17"/>
      <c r="T287" s="17"/>
      <c r="U287" s="17"/>
      <c r="V287" s="17"/>
      <c r="W287" s="17"/>
    </row>
    <row r="288" spans="1:23" s="16" customFormat="1" ht="15" customHeight="1">
      <c r="A288" s="53"/>
      <c r="B288" s="20"/>
      <c r="C288" s="13"/>
      <c r="D288" s="13"/>
      <c r="E288" s="13"/>
      <c r="F288" s="37"/>
      <c r="G288" s="377"/>
      <c r="H288" s="37"/>
      <c r="I288" s="162"/>
      <c r="K288" s="17"/>
      <c r="L288" s="17"/>
      <c r="M288" s="17"/>
      <c r="N288" s="17"/>
      <c r="O288" s="17"/>
      <c r="P288" s="17"/>
      <c r="Q288" s="17"/>
      <c r="R288" s="17"/>
      <c r="S288" s="17"/>
      <c r="T288" s="17"/>
      <c r="U288" s="17"/>
      <c r="V288" s="17"/>
      <c r="W288" s="17"/>
    </row>
    <row r="289" spans="1:23" s="16" customFormat="1" ht="15" customHeight="1">
      <c r="A289" s="53"/>
      <c r="B289" s="20"/>
      <c r="C289" s="13"/>
      <c r="D289" s="13"/>
      <c r="E289" s="13"/>
      <c r="F289" s="37"/>
      <c r="G289" s="377"/>
      <c r="H289" s="37"/>
      <c r="I289" s="162"/>
      <c r="K289" s="17"/>
      <c r="L289" s="17"/>
      <c r="M289" s="17"/>
      <c r="N289" s="17"/>
      <c r="O289" s="17"/>
      <c r="P289" s="17"/>
      <c r="Q289" s="17"/>
      <c r="R289" s="17"/>
      <c r="S289" s="17"/>
      <c r="T289" s="17"/>
      <c r="U289" s="17"/>
      <c r="V289" s="17"/>
      <c r="W289" s="17"/>
    </row>
    <row r="290" spans="1:23" s="16" customFormat="1" ht="15" customHeight="1">
      <c r="A290" s="53"/>
      <c r="B290" s="20"/>
      <c r="C290" s="13"/>
      <c r="D290" s="13"/>
      <c r="E290" s="13"/>
      <c r="F290" s="37"/>
      <c r="G290" s="377"/>
      <c r="H290" s="37"/>
      <c r="I290" s="162"/>
      <c r="K290" s="17"/>
      <c r="L290" s="17"/>
      <c r="M290" s="17"/>
      <c r="N290" s="17"/>
      <c r="O290" s="17"/>
      <c r="P290" s="17"/>
      <c r="Q290" s="17"/>
      <c r="R290" s="17"/>
      <c r="S290" s="17"/>
      <c r="T290" s="17"/>
      <c r="U290" s="17"/>
      <c r="V290" s="17"/>
      <c r="W290" s="17"/>
    </row>
    <row r="291" spans="1:23" s="16" customFormat="1" ht="15" customHeight="1">
      <c r="A291" s="53"/>
      <c r="B291" s="20"/>
      <c r="C291" s="13"/>
      <c r="D291" s="13"/>
      <c r="E291" s="13"/>
      <c r="F291" s="37"/>
      <c r="G291" s="377"/>
      <c r="H291" s="37"/>
      <c r="I291" s="162"/>
      <c r="K291" s="17"/>
      <c r="L291" s="17"/>
      <c r="M291" s="17"/>
      <c r="N291" s="17"/>
      <c r="O291" s="17"/>
      <c r="P291" s="17"/>
      <c r="Q291" s="17"/>
      <c r="R291" s="17"/>
      <c r="S291" s="17"/>
      <c r="T291" s="17"/>
      <c r="U291" s="17"/>
      <c r="V291" s="17"/>
      <c r="W291" s="17"/>
    </row>
    <row r="292" spans="1:23" s="16" customFormat="1" ht="15" customHeight="1">
      <c r="A292" s="53"/>
      <c r="B292" s="20"/>
      <c r="C292" s="13"/>
      <c r="D292" s="13"/>
      <c r="E292" s="13"/>
      <c r="F292" s="37"/>
      <c r="G292" s="377"/>
      <c r="H292" s="37"/>
      <c r="I292" s="162"/>
      <c r="K292" s="17"/>
      <c r="L292" s="17"/>
      <c r="M292" s="17"/>
      <c r="N292" s="17"/>
      <c r="O292" s="17"/>
      <c r="P292" s="17"/>
      <c r="Q292" s="17"/>
      <c r="R292" s="17"/>
      <c r="S292" s="17"/>
      <c r="T292" s="17"/>
      <c r="U292" s="17"/>
      <c r="V292" s="17"/>
      <c r="W292" s="17"/>
    </row>
    <row r="293" spans="1:23" s="16" customFormat="1" ht="15" customHeight="1">
      <c r="A293" s="53"/>
      <c r="B293" s="20"/>
      <c r="C293" s="13"/>
      <c r="D293" s="13"/>
      <c r="E293" s="13"/>
      <c r="F293" s="37"/>
      <c r="G293" s="377"/>
      <c r="H293" s="37"/>
      <c r="I293" s="162"/>
      <c r="K293" s="17"/>
      <c r="L293" s="17"/>
      <c r="M293" s="17"/>
      <c r="N293" s="17"/>
      <c r="O293" s="17"/>
      <c r="P293" s="17"/>
      <c r="Q293" s="17"/>
      <c r="R293" s="17"/>
      <c r="S293" s="17"/>
      <c r="T293" s="17"/>
      <c r="U293" s="17"/>
      <c r="V293" s="17"/>
      <c r="W293" s="17"/>
    </row>
    <row r="294" spans="1:23" s="16" customFormat="1" ht="15" customHeight="1">
      <c r="A294" s="53"/>
      <c r="B294" s="20"/>
      <c r="C294" s="13"/>
      <c r="D294" s="13"/>
      <c r="E294" s="13"/>
      <c r="F294" s="37"/>
      <c r="G294" s="377"/>
      <c r="H294" s="37"/>
      <c r="I294" s="162"/>
      <c r="K294" s="17"/>
      <c r="L294" s="17"/>
      <c r="M294" s="17"/>
      <c r="N294" s="17"/>
      <c r="O294" s="17"/>
      <c r="P294" s="17"/>
      <c r="Q294" s="17"/>
      <c r="R294" s="17"/>
      <c r="S294" s="17"/>
      <c r="T294" s="17"/>
      <c r="U294" s="17"/>
      <c r="V294" s="17"/>
      <c r="W294" s="17"/>
    </row>
    <row r="295" spans="1:23" s="16" customFormat="1" ht="15" customHeight="1">
      <c r="A295" s="53"/>
      <c r="B295" s="20"/>
      <c r="C295" s="13"/>
      <c r="D295" s="13"/>
      <c r="E295" s="13"/>
      <c r="F295" s="37"/>
      <c r="G295" s="377"/>
      <c r="H295" s="37"/>
      <c r="I295" s="162"/>
      <c r="K295" s="17"/>
      <c r="L295" s="17"/>
      <c r="M295" s="17"/>
      <c r="N295" s="17"/>
      <c r="O295" s="17"/>
      <c r="P295" s="17"/>
      <c r="Q295" s="17"/>
      <c r="R295" s="17"/>
      <c r="S295" s="17"/>
      <c r="T295" s="17"/>
      <c r="U295" s="17"/>
      <c r="V295" s="17"/>
      <c r="W295" s="17"/>
    </row>
    <row r="296" spans="1:23" s="16" customFormat="1" ht="15" customHeight="1">
      <c r="A296" s="53"/>
      <c r="B296" s="20"/>
      <c r="C296" s="13"/>
      <c r="D296" s="13"/>
      <c r="E296" s="13"/>
      <c r="F296" s="37"/>
      <c r="G296" s="377"/>
      <c r="H296" s="37"/>
      <c r="I296" s="162"/>
      <c r="K296" s="17"/>
      <c r="L296" s="17"/>
      <c r="M296" s="17"/>
      <c r="N296" s="17"/>
      <c r="O296" s="17"/>
      <c r="P296" s="17"/>
      <c r="Q296" s="17"/>
      <c r="R296" s="17"/>
      <c r="S296" s="17"/>
      <c r="T296" s="17"/>
      <c r="U296" s="17"/>
      <c r="V296" s="17"/>
      <c r="W296" s="17"/>
    </row>
    <row r="297" spans="1:23" s="16" customFormat="1" ht="15" customHeight="1">
      <c r="A297" s="53"/>
      <c r="B297" s="20"/>
      <c r="C297" s="13"/>
      <c r="D297" s="13"/>
      <c r="E297" s="13"/>
      <c r="F297" s="37"/>
      <c r="G297" s="377"/>
      <c r="H297" s="37"/>
      <c r="I297" s="162"/>
      <c r="K297" s="17"/>
      <c r="L297" s="17"/>
      <c r="M297" s="17"/>
      <c r="N297" s="17"/>
      <c r="O297" s="17"/>
      <c r="P297" s="17"/>
      <c r="Q297" s="17"/>
      <c r="R297" s="17"/>
      <c r="S297" s="17"/>
      <c r="T297" s="17"/>
      <c r="U297" s="17"/>
      <c r="V297" s="17"/>
      <c r="W297" s="17"/>
    </row>
    <row r="298" spans="1:23" s="16" customFormat="1" ht="15" customHeight="1">
      <c r="A298" s="53"/>
      <c r="B298" s="20"/>
      <c r="C298" s="13"/>
      <c r="D298" s="13"/>
      <c r="E298" s="13"/>
      <c r="F298" s="37"/>
      <c r="G298" s="377"/>
      <c r="H298" s="37"/>
      <c r="I298" s="162"/>
      <c r="K298" s="17"/>
      <c r="L298" s="17"/>
      <c r="M298" s="17"/>
      <c r="N298" s="17"/>
      <c r="O298" s="17"/>
      <c r="P298" s="17"/>
      <c r="Q298" s="17"/>
      <c r="R298" s="17"/>
      <c r="S298" s="17"/>
      <c r="T298" s="17"/>
      <c r="U298" s="17"/>
      <c r="V298" s="17"/>
      <c r="W298" s="17"/>
    </row>
    <row r="299" spans="1:23" s="16" customFormat="1" ht="15" customHeight="1">
      <c r="A299" s="53"/>
      <c r="B299" s="20"/>
      <c r="C299" s="13"/>
      <c r="D299" s="13"/>
      <c r="E299" s="13"/>
      <c r="F299" s="37"/>
      <c r="G299" s="377"/>
      <c r="H299" s="37"/>
      <c r="I299" s="162"/>
      <c r="K299" s="17"/>
      <c r="L299" s="17"/>
      <c r="M299" s="17"/>
      <c r="N299" s="17"/>
      <c r="O299" s="17"/>
      <c r="P299" s="17"/>
      <c r="Q299" s="17"/>
      <c r="R299" s="17"/>
      <c r="S299" s="17"/>
      <c r="T299" s="17"/>
      <c r="U299" s="17"/>
      <c r="V299" s="17"/>
      <c r="W299" s="17"/>
    </row>
    <row r="300" spans="1:23" s="16" customFormat="1" ht="15" customHeight="1">
      <c r="A300" s="53"/>
      <c r="B300" s="20"/>
      <c r="C300" s="13"/>
      <c r="D300" s="13"/>
      <c r="E300" s="13"/>
      <c r="F300" s="37"/>
      <c r="G300" s="377"/>
      <c r="H300" s="37"/>
      <c r="I300" s="162"/>
      <c r="K300" s="17"/>
      <c r="L300" s="17"/>
      <c r="M300" s="17"/>
      <c r="N300" s="17"/>
      <c r="O300" s="17"/>
      <c r="P300" s="17"/>
      <c r="Q300" s="17"/>
      <c r="R300" s="17"/>
      <c r="S300" s="17"/>
      <c r="T300" s="17"/>
      <c r="U300" s="17"/>
      <c r="V300" s="17"/>
      <c r="W300" s="17"/>
    </row>
    <row r="301" spans="1:23" s="16" customFormat="1" ht="15" customHeight="1">
      <c r="A301" s="53"/>
      <c r="B301" s="20"/>
      <c r="C301" s="13"/>
      <c r="D301" s="13"/>
      <c r="E301" s="13"/>
      <c r="F301" s="37"/>
      <c r="G301" s="377"/>
      <c r="H301" s="37"/>
      <c r="I301" s="162"/>
      <c r="K301" s="17"/>
      <c r="L301" s="17"/>
      <c r="M301" s="17"/>
      <c r="N301" s="17"/>
      <c r="O301" s="17"/>
      <c r="P301" s="17"/>
      <c r="Q301" s="17"/>
      <c r="R301" s="17"/>
      <c r="S301" s="17"/>
      <c r="T301" s="17"/>
      <c r="U301" s="17"/>
      <c r="V301" s="17"/>
      <c r="W301" s="17"/>
    </row>
    <row r="302" spans="1:23" s="16" customFormat="1" ht="15" customHeight="1">
      <c r="A302" s="53"/>
      <c r="B302" s="20"/>
      <c r="C302" s="13"/>
      <c r="D302" s="13"/>
      <c r="E302" s="13"/>
      <c r="F302" s="37"/>
      <c r="G302" s="377"/>
      <c r="H302" s="37"/>
      <c r="I302" s="162"/>
      <c r="K302" s="17"/>
      <c r="L302" s="17"/>
      <c r="M302" s="17"/>
      <c r="N302" s="17"/>
      <c r="O302" s="17"/>
      <c r="P302" s="17"/>
      <c r="Q302" s="17"/>
      <c r="R302" s="17"/>
      <c r="S302" s="17"/>
      <c r="T302" s="17"/>
      <c r="U302" s="17"/>
      <c r="V302" s="17"/>
      <c r="W302" s="17"/>
    </row>
    <row r="303" spans="1:23" s="16" customFormat="1" ht="15" customHeight="1">
      <c r="A303" s="53"/>
      <c r="B303" s="20"/>
      <c r="C303" s="13"/>
      <c r="D303" s="13"/>
      <c r="E303" s="13"/>
      <c r="F303" s="37"/>
      <c r="G303" s="377"/>
      <c r="H303" s="37"/>
      <c r="I303" s="162"/>
      <c r="K303" s="17"/>
      <c r="L303" s="17"/>
      <c r="M303" s="17"/>
      <c r="N303" s="17"/>
      <c r="O303" s="17"/>
      <c r="P303" s="17"/>
      <c r="Q303" s="17"/>
      <c r="R303" s="17"/>
      <c r="S303" s="17"/>
      <c r="T303" s="17"/>
      <c r="U303" s="17"/>
      <c r="V303" s="17"/>
      <c r="W303" s="17"/>
    </row>
    <row r="304" spans="1:23" s="16" customFormat="1" ht="15" customHeight="1">
      <c r="A304" s="53"/>
      <c r="B304" s="20"/>
      <c r="C304" s="13"/>
      <c r="D304" s="13"/>
      <c r="E304" s="13"/>
      <c r="F304" s="37"/>
      <c r="G304" s="377"/>
      <c r="H304" s="37"/>
      <c r="I304" s="162"/>
      <c r="K304" s="17"/>
      <c r="L304" s="17"/>
      <c r="M304" s="17"/>
      <c r="N304" s="17"/>
      <c r="O304" s="17"/>
      <c r="P304" s="17"/>
      <c r="Q304" s="17"/>
      <c r="R304" s="17"/>
      <c r="S304" s="17"/>
      <c r="T304" s="17"/>
      <c r="U304" s="17"/>
      <c r="V304" s="17"/>
      <c r="W304" s="17"/>
    </row>
    <row r="305" spans="1:23" s="16" customFormat="1" ht="15" customHeight="1">
      <c r="A305" s="53"/>
      <c r="B305" s="20"/>
      <c r="C305" s="13"/>
      <c r="D305" s="13"/>
      <c r="E305" s="13"/>
      <c r="F305" s="37"/>
      <c r="G305" s="377"/>
      <c r="H305" s="37"/>
      <c r="I305" s="162"/>
      <c r="K305" s="17"/>
      <c r="L305" s="17"/>
      <c r="M305" s="17"/>
      <c r="N305" s="17"/>
      <c r="O305" s="17"/>
      <c r="P305" s="17"/>
      <c r="Q305" s="17"/>
      <c r="R305" s="17"/>
      <c r="S305" s="17"/>
      <c r="T305" s="17"/>
      <c r="U305" s="17"/>
      <c r="V305" s="17"/>
      <c r="W305" s="17"/>
    </row>
    <row r="306" spans="1:23" s="16" customFormat="1" ht="15" customHeight="1">
      <c r="A306" s="53"/>
      <c r="B306" s="20"/>
      <c r="C306" s="13"/>
      <c r="D306" s="13"/>
      <c r="E306" s="13"/>
      <c r="F306" s="37"/>
      <c r="G306" s="377"/>
      <c r="H306" s="37"/>
      <c r="I306" s="162"/>
      <c r="K306" s="17"/>
      <c r="L306" s="17"/>
      <c r="M306" s="17"/>
      <c r="N306" s="17"/>
      <c r="O306" s="17"/>
      <c r="P306" s="17"/>
      <c r="Q306" s="17"/>
      <c r="R306" s="17"/>
      <c r="S306" s="17"/>
      <c r="T306" s="17"/>
      <c r="U306" s="17"/>
      <c r="V306" s="17"/>
      <c r="W306" s="17"/>
    </row>
    <row r="307" spans="1:23" s="16" customFormat="1" ht="15" customHeight="1">
      <c r="A307" s="53"/>
      <c r="B307" s="20"/>
      <c r="C307" s="13"/>
      <c r="D307" s="13"/>
      <c r="E307" s="13"/>
      <c r="F307" s="37"/>
      <c r="G307" s="377"/>
      <c r="H307" s="37"/>
      <c r="I307" s="162"/>
      <c r="K307" s="17"/>
      <c r="L307" s="17"/>
      <c r="M307" s="17"/>
      <c r="N307" s="17"/>
      <c r="O307" s="17"/>
      <c r="P307" s="17"/>
      <c r="Q307" s="17"/>
      <c r="R307" s="17"/>
      <c r="S307" s="17"/>
      <c r="T307" s="17"/>
      <c r="U307" s="17"/>
      <c r="V307" s="17"/>
      <c r="W307" s="17"/>
    </row>
    <row r="308" spans="1:23" s="16" customFormat="1" ht="15" customHeight="1">
      <c r="A308" s="53"/>
      <c r="B308" s="20"/>
      <c r="C308" s="13"/>
      <c r="D308" s="13"/>
      <c r="E308" s="13"/>
      <c r="F308" s="37"/>
      <c r="G308" s="377"/>
      <c r="H308" s="37"/>
      <c r="I308" s="162"/>
      <c r="K308" s="17"/>
      <c r="L308" s="17"/>
      <c r="M308" s="17"/>
      <c r="N308" s="17"/>
      <c r="O308" s="17"/>
      <c r="P308" s="17"/>
      <c r="Q308" s="17"/>
      <c r="R308" s="17"/>
      <c r="S308" s="17"/>
      <c r="T308" s="17"/>
      <c r="U308" s="17"/>
      <c r="V308" s="17"/>
      <c r="W308" s="17"/>
    </row>
    <row r="309" spans="1:23" s="16" customFormat="1" ht="15" customHeight="1">
      <c r="A309" s="53"/>
      <c r="B309" s="20"/>
      <c r="C309" s="13"/>
      <c r="D309" s="13"/>
      <c r="E309" s="13"/>
      <c r="F309" s="37"/>
      <c r="G309" s="377"/>
      <c r="H309" s="37"/>
      <c r="I309" s="162"/>
      <c r="K309" s="17"/>
      <c r="L309" s="17"/>
      <c r="M309" s="17"/>
      <c r="N309" s="17"/>
      <c r="O309" s="17"/>
      <c r="P309" s="17"/>
      <c r="Q309" s="17"/>
      <c r="R309" s="17"/>
      <c r="S309" s="17"/>
      <c r="T309" s="17"/>
      <c r="U309" s="17"/>
      <c r="V309" s="17"/>
      <c r="W309" s="17"/>
    </row>
    <row r="310" spans="1:23" s="16" customFormat="1" ht="15" customHeight="1">
      <c r="A310" s="53"/>
      <c r="B310" s="20"/>
      <c r="C310" s="13"/>
      <c r="D310" s="13"/>
      <c r="E310" s="13"/>
      <c r="F310" s="37"/>
      <c r="G310" s="377"/>
      <c r="H310" s="37"/>
      <c r="I310" s="162"/>
      <c r="K310" s="17"/>
      <c r="L310" s="17"/>
      <c r="M310" s="17"/>
      <c r="N310" s="17"/>
      <c r="O310" s="17"/>
      <c r="P310" s="17"/>
      <c r="Q310" s="17"/>
      <c r="R310" s="17"/>
      <c r="S310" s="17"/>
      <c r="T310" s="17"/>
      <c r="U310" s="17"/>
      <c r="V310" s="17"/>
      <c r="W310" s="17"/>
    </row>
    <row r="311" spans="1:23" s="16" customFormat="1" ht="15" customHeight="1">
      <c r="A311" s="53"/>
      <c r="B311" s="20"/>
      <c r="C311" s="13"/>
      <c r="D311" s="13"/>
      <c r="E311" s="13"/>
      <c r="F311" s="37"/>
      <c r="G311" s="377"/>
      <c r="H311" s="37"/>
      <c r="I311" s="162"/>
      <c r="K311" s="17"/>
      <c r="L311" s="17"/>
      <c r="M311" s="17"/>
      <c r="N311" s="17"/>
      <c r="O311" s="17"/>
      <c r="P311" s="17"/>
      <c r="Q311" s="17"/>
      <c r="R311" s="17"/>
      <c r="S311" s="17"/>
      <c r="T311" s="17"/>
      <c r="U311" s="17"/>
      <c r="V311" s="17"/>
      <c r="W311" s="17"/>
    </row>
    <row r="312" spans="1:23" s="16" customFormat="1" ht="15" customHeight="1">
      <c r="A312" s="53"/>
      <c r="B312" s="20"/>
      <c r="C312" s="13"/>
      <c r="D312" s="13"/>
      <c r="E312" s="13"/>
      <c r="F312" s="37"/>
      <c r="G312" s="377"/>
      <c r="H312" s="37"/>
      <c r="I312" s="162"/>
      <c r="K312" s="17"/>
      <c r="L312" s="17"/>
      <c r="M312" s="17"/>
      <c r="N312" s="17"/>
      <c r="O312" s="17"/>
      <c r="P312" s="17"/>
      <c r="Q312" s="17"/>
      <c r="R312" s="17"/>
      <c r="S312" s="17"/>
      <c r="T312" s="17"/>
      <c r="U312" s="17"/>
      <c r="V312" s="17"/>
      <c r="W312" s="17"/>
    </row>
    <row r="313" spans="1:23" s="16" customFormat="1" ht="15" customHeight="1">
      <c r="A313" s="53"/>
      <c r="B313" s="20"/>
      <c r="C313" s="13"/>
      <c r="D313" s="13"/>
      <c r="E313" s="13"/>
      <c r="F313" s="37"/>
      <c r="G313" s="377"/>
      <c r="H313" s="37"/>
      <c r="I313" s="162"/>
      <c r="K313" s="17"/>
      <c r="L313" s="17"/>
      <c r="M313" s="17"/>
      <c r="N313" s="17"/>
      <c r="O313" s="17"/>
      <c r="P313" s="17"/>
      <c r="Q313" s="17"/>
      <c r="R313" s="17"/>
      <c r="S313" s="17"/>
      <c r="T313" s="17"/>
      <c r="U313" s="17"/>
      <c r="V313" s="17"/>
      <c r="W313" s="17"/>
    </row>
    <row r="314" spans="1:23" s="16" customFormat="1" ht="15" customHeight="1">
      <c r="A314" s="53"/>
      <c r="B314" s="20"/>
      <c r="C314" s="13"/>
      <c r="D314" s="13"/>
      <c r="E314" s="13"/>
      <c r="F314" s="37"/>
      <c r="G314" s="377"/>
      <c r="H314" s="37"/>
      <c r="I314" s="162"/>
      <c r="K314" s="17"/>
      <c r="L314" s="17"/>
      <c r="M314" s="17"/>
      <c r="N314" s="17"/>
      <c r="O314" s="17"/>
      <c r="P314" s="17"/>
      <c r="Q314" s="17"/>
      <c r="R314" s="17"/>
      <c r="S314" s="17"/>
      <c r="T314" s="17"/>
      <c r="U314" s="17"/>
      <c r="V314" s="17"/>
      <c r="W314" s="17"/>
    </row>
    <row r="315" spans="1:23" s="16" customFormat="1" ht="15" customHeight="1">
      <c r="A315" s="53"/>
      <c r="B315" s="20"/>
      <c r="C315" s="13"/>
      <c r="D315" s="13"/>
      <c r="E315" s="13"/>
      <c r="F315" s="37"/>
      <c r="G315" s="377"/>
      <c r="H315" s="37"/>
      <c r="I315" s="162"/>
      <c r="K315" s="17"/>
      <c r="L315" s="17"/>
      <c r="M315" s="17"/>
      <c r="N315" s="17"/>
      <c r="O315" s="17"/>
      <c r="P315" s="17"/>
      <c r="Q315" s="17"/>
      <c r="R315" s="17"/>
      <c r="S315" s="17"/>
      <c r="T315" s="17"/>
      <c r="U315" s="17"/>
      <c r="V315" s="17"/>
      <c r="W315" s="17"/>
    </row>
    <row r="316" spans="1:23" s="16" customFormat="1" ht="15" customHeight="1">
      <c r="A316" s="53"/>
      <c r="B316" s="20"/>
      <c r="C316" s="13"/>
      <c r="D316" s="13"/>
      <c r="E316" s="13"/>
      <c r="F316" s="37"/>
      <c r="G316" s="377"/>
      <c r="H316" s="37"/>
      <c r="I316" s="162"/>
      <c r="K316" s="17"/>
      <c r="L316" s="17"/>
      <c r="M316" s="17"/>
      <c r="N316" s="17"/>
      <c r="O316" s="17"/>
      <c r="P316" s="17"/>
      <c r="Q316" s="17"/>
      <c r="R316" s="17"/>
      <c r="S316" s="17"/>
      <c r="T316" s="17"/>
      <c r="U316" s="17"/>
      <c r="V316" s="17"/>
      <c r="W316" s="17"/>
    </row>
    <row r="317" spans="1:23" s="16" customFormat="1" ht="15" customHeight="1">
      <c r="A317" s="53"/>
      <c r="B317" s="20"/>
      <c r="C317" s="13"/>
      <c r="D317" s="13"/>
      <c r="E317" s="13"/>
      <c r="F317" s="37"/>
      <c r="G317" s="377"/>
      <c r="H317" s="37"/>
      <c r="I317" s="162"/>
      <c r="K317" s="17"/>
      <c r="L317" s="17"/>
      <c r="M317" s="17"/>
      <c r="N317" s="17"/>
      <c r="O317" s="17"/>
      <c r="P317" s="17"/>
      <c r="Q317" s="17"/>
      <c r="R317" s="17"/>
      <c r="S317" s="17"/>
      <c r="T317" s="17"/>
      <c r="U317" s="17"/>
      <c r="V317" s="17"/>
      <c r="W317" s="17"/>
    </row>
    <row r="318" spans="1:23" s="16" customFormat="1" ht="15" customHeight="1">
      <c r="A318" s="53"/>
      <c r="B318" s="20"/>
      <c r="C318" s="13"/>
      <c r="D318" s="13"/>
      <c r="E318" s="13"/>
      <c r="F318" s="37"/>
      <c r="G318" s="377"/>
      <c r="H318" s="37"/>
      <c r="I318" s="162"/>
      <c r="K318" s="17"/>
      <c r="L318" s="17"/>
      <c r="M318" s="17"/>
      <c r="N318" s="17"/>
      <c r="O318" s="17"/>
      <c r="P318" s="17"/>
      <c r="Q318" s="17"/>
      <c r="R318" s="17"/>
      <c r="S318" s="17"/>
      <c r="T318" s="17"/>
      <c r="U318" s="17"/>
      <c r="V318" s="17"/>
      <c r="W318" s="17"/>
    </row>
    <row r="319" spans="1:23" s="16" customFormat="1" ht="15" customHeight="1">
      <c r="A319" s="53"/>
      <c r="B319" s="20"/>
      <c r="C319" s="13"/>
      <c r="D319" s="13"/>
      <c r="E319" s="13"/>
      <c r="F319" s="37"/>
      <c r="G319" s="377"/>
      <c r="H319" s="37"/>
      <c r="I319" s="162"/>
      <c r="K319" s="17"/>
      <c r="L319" s="17"/>
      <c r="M319" s="17"/>
      <c r="N319" s="17"/>
      <c r="O319" s="17"/>
      <c r="P319" s="17"/>
      <c r="Q319" s="17"/>
      <c r="R319" s="17"/>
      <c r="S319" s="17"/>
      <c r="T319" s="17"/>
      <c r="U319" s="17"/>
      <c r="V319" s="17"/>
      <c r="W319" s="17"/>
    </row>
    <row r="320" spans="1:23" s="16" customFormat="1" ht="15" customHeight="1">
      <c r="A320" s="53"/>
      <c r="B320" s="20"/>
      <c r="C320" s="13"/>
      <c r="D320" s="13"/>
      <c r="E320" s="13"/>
      <c r="F320" s="37"/>
      <c r="G320" s="377"/>
      <c r="H320" s="37"/>
      <c r="I320" s="162"/>
      <c r="K320" s="17"/>
      <c r="L320" s="17"/>
      <c r="M320" s="17"/>
      <c r="N320" s="17"/>
      <c r="O320" s="17"/>
      <c r="P320" s="17"/>
      <c r="Q320" s="17"/>
      <c r="R320" s="17"/>
      <c r="S320" s="17"/>
      <c r="T320" s="17"/>
      <c r="U320" s="17"/>
      <c r="V320" s="17"/>
      <c r="W320" s="17"/>
    </row>
    <row r="321" spans="1:23" s="16" customFormat="1" ht="15" customHeight="1">
      <c r="A321" s="53"/>
      <c r="B321" s="20"/>
      <c r="C321" s="13"/>
      <c r="D321" s="13"/>
      <c r="E321" s="13"/>
      <c r="F321" s="37"/>
      <c r="G321" s="377"/>
      <c r="H321" s="37"/>
      <c r="I321" s="162"/>
      <c r="K321" s="17"/>
      <c r="L321" s="17"/>
      <c r="M321" s="17"/>
      <c r="N321" s="17"/>
      <c r="O321" s="17"/>
      <c r="P321" s="17"/>
      <c r="Q321" s="17"/>
      <c r="R321" s="17"/>
      <c r="S321" s="17"/>
      <c r="T321" s="17"/>
      <c r="U321" s="17"/>
      <c r="V321" s="17"/>
      <c r="W321" s="17"/>
    </row>
    <row r="322" spans="1:23" s="16" customFormat="1" ht="15" customHeight="1">
      <c r="A322" s="53"/>
      <c r="B322" s="20"/>
      <c r="C322" s="13"/>
      <c r="D322" s="13"/>
      <c r="E322" s="13"/>
      <c r="F322" s="37"/>
      <c r="G322" s="377"/>
      <c r="H322" s="37"/>
      <c r="I322" s="162"/>
      <c r="K322" s="17"/>
      <c r="L322" s="17"/>
      <c r="M322" s="17"/>
      <c r="N322" s="17"/>
      <c r="O322" s="17"/>
      <c r="P322" s="17"/>
      <c r="Q322" s="17"/>
      <c r="R322" s="17"/>
      <c r="S322" s="17"/>
      <c r="T322" s="17"/>
      <c r="U322" s="17"/>
      <c r="V322" s="17"/>
      <c r="W322" s="17"/>
    </row>
    <row r="323" spans="1:23" s="16" customFormat="1" ht="15" customHeight="1">
      <c r="A323" s="53"/>
      <c r="B323" s="20"/>
      <c r="C323" s="13"/>
      <c r="D323" s="13"/>
      <c r="E323" s="13"/>
      <c r="F323" s="37"/>
      <c r="G323" s="377"/>
      <c r="H323" s="37"/>
      <c r="I323" s="162"/>
      <c r="K323" s="17"/>
      <c r="L323" s="17"/>
      <c r="M323" s="17"/>
      <c r="N323" s="17"/>
      <c r="O323" s="17"/>
      <c r="P323" s="17"/>
      <c r="Q323" s="17"/>
      <c r="R323" s="17"/>
      <c r="S323" s="17"/>
      <c r="T323" s="17"/>
      <c r="U323" s="17"/>
      <c r="V323" s="17"/>
      <c r="W323" s="17"/>
    </row>
    <row r="324" spans="1:23" s="16" customFormat="1" ht="15" customHeight="1">
      <c r="A324" s="53"/>
      <c r="B324" s="20"/>
      <c r="C324" s="13"/>
      <c r="D324" s="13"/>
      <c r="E324" s="13"/>
      <c r="F324" s="37"/>
      <c r="G324" s="377"/>
      <c r="H324" s="37"/>
      <c r="I324" s="162"/>
      <c r="K324" s="17"/>
      <c r="L324" s="17"/>
      <c r="M324" s="17"/>
      <c r="N324" s="17"/>
      <c r="O324" s="17"/>
      <c r="P324" s="17"/>
      <c r="Q324" s="17"/>
      <c r="R324" s="17"/>
      <c r="S324" s="17"/>
      <c r="T324" s="17"/>
      <c r="U324" s="17"/>
      <c r="V324" s="17"/>
      <c r="W324" s="17"/>
    </row>
    <row r="325" spans="1:23" s="16" customFormat="1" ht="15" customHeight="1">
      <c r="A325" s="53"/>
      <c r="B325" s="20"/>
      <c r="C325" s="13"/>
      <c r="D325" s="13"/>
      <c r="E325" s="13"/>
      <c r="F325" s="37"/>
      <c r="G325" s="377"/>
      <c r="H325" s="37"/>
      <c r="I325" s="162"/>
      <c r="K325" s="17"/>
      <c r="L325" s="17"/>
      <c r="M325" s="17"/>
      <c r="N325" s="17"/>
      <c r="O325" s="17"/>
      <c r="P325" s="17"/>
      <c r="Q325" s="17"/>
      <c r="R325" s="17"/>
      <c r="S325" s="17"/>
      <c r="T325" s="17"/>
      <c r="U325" s="17"/>
      <c r="V325" s="17"/>
      <c r="W325" s="17"/>
    </row>
    <row r="326" spans="1:23" s="16" customFormat="1" ht="15" customHeight="1">
      <c r="A326" s="53"/>
      <c r="B326" s="20"/>
      <c r="C326" s="13"/>
      <c r="D326" s="13"/>
      <c r="E326" s="13"/>
      <c r="F326" s="37"/>
      <c r="G326" s="377"/>
      <c r="H326" s="37"/>
      <c r="I326" s="162"/>
      <c r="K326" s="17"/>
      <c r="L326" s="17"/>
      <c r="M326" s="17"/>
      <c r="N326" s="17"/>
      <c r="O326" s="17"/>
      <c r="P326" s="17"/>
      <c r="Q326" s="17"/>
      <c r="R326" s="17"/>
      <c r="S326" s="17"/>
      <c r="T326" s="17"/>
      <c r="U326" s="17"/>
      <c r="V326" s="17"/>
      <c r="W326" s="17"/>
    </row>
    <row r="327" spans="1:23" s="16" customFormat="1" ht="15" customHeight="1">
      <c r="A327" s="53"/>
      <c r="B327" s="20"/>
      <c r="C327" s="13"/>
      <c r="D327" s="13"/>
      <c r="E327" s="13"/>
      <c r="F327" s="37"/>
      <c r="G327" s="377"/>
      <c r="H327" s="37"/>
      <c r="I327" s="162"/>
      <c r="K327" s="17"/>
      <c r="L327" s="17"/>
      <c r="M327" s="17"/>
      <c r="N327" s="17"/>
      <c r="O327" s="17"/>
      <c r="P327" s="17"/>
      <c r="Q327" s="17"/>
      <c r="R327" s="17"/>
      <c r="S327" s="17"/>
      <c r="T327" s="17"/>
      <c r="U327" s="17"/>
      <c r="V327" s="17"/>
      <c r="W327" s="17"/>
    </row>
    <row r="328" spans="1:23" s="16" customFormat="1" ht="15" customHeight="1">
      <c r="A328" s="53"/>
      <c r="B328" s="20"/>
      <c r="C328" s="13"/>
      <c r="D328" s="13"/>
      <c r="E328" s="13"/>
      <c r="F328" s="37"/>
      <c r="G328" s="377"/>
      <c r="H328" s="37"/>
      <c r="I328" s="162"/>
      <c r="K328" s="17"/>
      <c r="L328" s="17"/>
      <c r="M328" s="17"/>
      <c r="N328" s="17"/>
      <c r="O328" s="17"/>
      <c r="P328" s="17"/>
      <c r="Q328" s="17"/>
      <c r="R328" s="17"/>
      <c r="S328" s="17"/>
      <c r="T328" s="17"/>
      <c r="U328" s="17"/>
      <c r="V328" s="17"/>
      <c r="W328" s="17"/>
    </row>
    <row r="329" spans="1:23" s="16" customFormat="1" ht="15" customHeight="1">
      <c r="A329" s="53"/>
      <c r="B329" s="20"/>
      <c r="C329" s="13"/>
      <c r="D329" s="13"/>
      <c r="E329" s="13"/>
      <c r="F329" s="37"/>
      <c r="G329" s="377"/>
      <c r="H329" s="37"/>
      <c r="I329" s="162"/>
      <c r="K329" s="17"/>
      <c r="L329" s="17"/>
      <c r="M329" s="17"/>
      <c r="N329" s="17"/>
      <c r="O329" s="17"/>
      <c r="P329" s="17"/>
      <c r="Q329" s="17"/>
      <c r="R329" s="17"/>
      <c r="S329" s="17"/>
      <c r="T329" s="17"/>
      <c r="U329" s="17"/>
      <c r="V329" s="17"/>
      <c r="W329" s="17"/>
    </row>
    <row r="330" spans="1:23" s="16" customFormat="1" ht="15" customHeight="1">
      <c r="A330" s="53"/>
      <c r="B330" s="20"/>
      <c r="C330" s="13"/>
      <c r="D330" s="13"/>
      <c r="E330" s="13"/>
      <c r="F330" s="37"/>
      <c r="G330" s="377"/>
      <c r="H330" s="37"/>
      <c r="I330" s="162"/>
      <c r="K330" s="17"/>
      <c r="L330" s="17"/>
      <c r="M330" s="17"/>
      <c r="N330" s="17"/>
      <c r="O330" s="17"/>
      <c r="P330" s="17"/>
      <c r="Q330" s="17"/>
      <c r="R330" s="17"/>
      <c r="S330" s="17"/>
      <c r="T330" s="17"/>
      <c r="U330" s="17"/>
      <c r="V330" s="17"/>
      <c r="W330" s="17"/>
    </row>
    <row r="331" spans="1:23" s="16" customFormat="1" ht="15" customHeight="1">
      <c r="A331" s="53"/>
      <c r="B331" s="20"/>
      <c r="C331" s="13"/>
      <c r="D331" s="13"/>
      <c r="E331" s="13"/>
      <c r="F331" s="37"/>
      <c r="G331" s="377"/>
      <c r="H331" s="37"/>
      <c r="I331" s="162"/>
      <c r="K331" s="17"/>
      <c r="L331" s="17"/>
      <c r="M331" s="17"/>
      <c r="N331" s="17"/>
      <c r="O331" s="17"/>
      <c r="P331" s="17"/>
      <c r="Q331" s="17"/>
      <c r="R331" s="17"/>
      <c r="S331" s="17"/>
      <c r="T331" s="17"/>
      <c r="U331" s="17"/>
      <c r="V331" s="17"/>
      <c r="W331" s="17"/>
    </row>
    <row r="332" spans="1:23" s="16" customFormat="1" ht="15" customHeight="1">
      <c r="A332" s="53"/>
      <c r="B332" s="20"/>
      <c r="C332" s="13"/>
      <c r="D332" s="13"/>
      <c r="E332" s="13"/>
      <c r="F332" s="37"/>
      <c r="G332" s="377"/>
      <c r="H332" s="37"/>
      <c r="I332" s="162"/>
      <c r="K332" s="17"/>
      <c r="L332" s="17"/>
      <c r="M332" s="17"/>
      <c r="N332" s="17"/>
      <c r="O332" s="17"/>
      <c r="P332" s="17"/>
      <c r="Q332" s="17"/>
      <c r="R332" s="17"/>
      <c r="S332" s="17"/>
      <c r="T332" s="17"/>
      <c r="U332" s="17"/>
      <c r="V332" s="17"/>
      <c r="W332" s="17"/>
    </row>
    <row r="333" spans="1:23" s="16" customFormat="1" ht="15" customHeight="1">
      <c r="A333" s="53"/>
      <c r="B333" s="20"/>
      <c r="C333" s="13"/>
      <c r="D333" s="13"/>
      <c r="E333" s="13"/>
      <c r="F333" s="37"/>
      <c r="G333" s="377"/>
      <c r="H333" s="37"/>
      <c r="I333" s="162"/>
      <c r="K333" s="17"/>
      <c r="L333" s="17"/>
      <c r="M333" s="17"/>
      <c r="N333" s="17"/>
      <c r="O333" s="17"/>
      <c r="P333" s="17"/>
      <c r="Q333" s="17"/>
      <c r="R333" s="17"/>
      <c r="S333" s="17"/>
      <c r="T333" s="17"/>
      <c r="U333" s="17"/>
      <c r="V333" s="17"/>
      <c r="W333" s="17"/>
    </row>
    <row r="334" spans="1:23" s="16" customFormat="1" ht="15" customHeight="1">
      <c r="A334" s="53"/>
      <c r="B334" s="20"/>
      <c r="C334" s="13"/>
      <c r="D334" s="13"/>
      <c r="E334" s="13"/>
      <c r="F334" s="37"/>
      <c r="G334" s="377"/>
      <c r="H334" s="37"/>
      <c r="I334" s="162"/>
      <c r="K334" s="17"/>
      <c r="L334" s="17"/>
      <c r="M334" s="17"/>
      <c r="N334" s="17"/>
      <c r="O334" s="17"/>
      <c r="P334" s="17"/>
      <c r="Q334" s="17"/>
      <c r="R334" s="17"/>
      <c r="S334" s="17"/>
      <c r="T334" s="17"/>
      <c r="U334" s="17"/>
      <c r="V334" s="17"/>
      <c r="W334" s="17"/>
    </row>
    <row r="335" spans="1:23" s="16" customFormat="1" ht="15" customHeight="1">
      <c r="A335" s="53"/>
      <c r="B335" s="20"/>
      <c r="C335" s="13"/>
      <c r="D335" s="13"/>
      <c r="E335" s="13"/>
      <c r="F335" s="37"/>
      <c r="G335" s="377"/>
      <c r="H335" s="37"/>
      <c r="I335" s="162"/>
      <c r="K335" s="17"/>
      <c r="L335" s="17"/>
      <c r="M335" s="17"/>
      <c r="N335" s="17"/>
      <c r="O335" s="17"/>
      <c r="P335" s="17"/>
      <c r="Q335" s="17"/>
      <c r="R335" s="17"/>
      <c r="S335" s="17"/>
      <c r="T335" s="17"/>
      <c r="U335" s="17"/>
      <c r="V335" s="17"/>
      <c r="W335" s="17"/>
    </row>
    <row r="336" spans="1:23" s="16" customFormat="1" ht="15" customHeight="1">
      <c r="A336" s="53"/>
      <c r="B336" s="20"/>
      <c r="C336" s="13"/>
      <c r="D336" s="13"/>
      <c r="E336" s="13"/>
      <c r="F336" s="37"/>
      <c r="G336" s="377"/>
      <c r="H336" s="37"/>
      <c r="I336" s="162"/>
      <c r="K336" s="17"/>
      <c r="L336" s="17"/>
      <c r="M336" s="17"/>
      <c r="N336" s="17"/>
      <c r="O336" s="17"/>
      <c r="P336" s="17"/>
      <c r="Q336" s="17"/>
      <c r="R336" s="17"/>
      <c r="S336" s="17"/>
      <c r="T336" s="17"/>
      <c r="U336" s="17"/>
      <c r="V336" s="17"/>
      <c r="W336" s="17"/>
    </row>
    <row r="337" spans="1:23" s="16" customFormat="1" ht="15" customHeight="1">
      <c r="A337" s="53"/>
      <c r="B337" s="20"/>
      <c r="C337" s="13"/>
      <c r="D337" s="13"/>
      <c r="E337" s="13"/>
      <c r="F337" s="37"/>
      <c r="G337" s="377"/>
      <c r="H337" s="37"/>
      <c r="I337" s="162"/>
      <c r="K337" s="17"/>
      <c r="L337" s="17"/>
      <c r="M337" s="17"/>
      <c r="N337" s="17"/>
      <c r="O337" s="17"/>
      <c r="P337" s="17"/>
      <c r="Q337" s="17"/>
      <c r="R337" s="17"/>
      <c r="S337" s="17"/>
      <c r="T337" s="17"/>
      <c r="U337" s="17"/>
      <c r="V337" s="17"/>
      <c r="W337" s="17"/>
    </row>
    <row r="338" spans="1:23" s="16" customFormat="1" ht="15" customHeight="1">
      <c r="A338" s="53"/>
      <c r="B338" s="20"/>
      <c r="C338" s="13"/>
      <c r="D338" s="13"/>
      <c r="E338" s="13"/>
      <c r="F338" s="37"/>
      <c r="G338" s="377"/>
      <c r="H338" s="37"/>
      <c r="I338" s="162"/>
      <c r="K338" s="17"/>
      <c r="L338" s="17"/>
      <c r="M338" s="17"/>
      <c r="N338" s="17"/>
      <c r="O338" s="17"/>
      <c r="P338" s="17"/>
      <c r="Q338" s="17"/>
      <c r="R338" s="17"/>
      <c r="S338" s="17"/>
      <c r="T338" s="17"/>
      <c r="U338" s="17"/>
      <c r="V338" s="17"/>
      <c r="W338" s="17"/>
    </row>
    <row r="339" spans="1:23" s="16" customFormat="1" ht="15" customHeight="1">
      <c r="A339" s="53"/>
      <c r="B339" s="20"/>
      <c r="C339" s="13"/>
      <c r="D339" s="13"/>
      <c r="E339" s="13"/>
      <c r="F339" s="37"/>
      <c r="G339" s="377"/>
      <c r="H339" s="37"/>
      <c r="I339" s="162"/>
      <c r="K339" s="17"/>
      <c r="L339" s="17"/>
      <c r="M339" s="17"/>
      <c r="N339" s="17"/>
      <c r="O339" s="17"/>
      <c r="P339" s="17"/>
      <c r="Q339" s="17"/>
      <c r="R339" s="17"/>
      <c r="S339" s="17"/>
      <c r="T339" s="17"/>
      <c r="U339" s="17"/>
      <c r="V339" s="17"/>
      <c r="W339" s="17"/>
    </row>
    <row r="340" spans="1:23" s="16" customFormat="1" ht="15" customHeight="1">
      <c r="A340" s="53"/>
      <c r="B340" s="20"/>
      <c r="C340" s="13"/>
      <c r="D340" s="13"/>
      <c r="E340" s="13"/>
      <c r="F340" s="37"/>
      <c r="G340" s="377"/>
      <c r="H340" s="37"/>
      <c r="I340" s="162"/>
      <c r="K340" s="17"/>
      <c r="L340" s="17"/>
      <c r="M340" s="17"/>
      <c r="N340" s="17"/>
      <c r="O340" s="17"/>
      <c r="P340" s="17"/>
      <c r="Q340" s="17"/>
      <c r="R340" s="17"/>
      <c r="S340" s="17"/>
      <c r="T340" s="17"/>
      <c r="U340" s="17"/>
      <c r="V340" s="17"/>
      <c r="W340" s="17"/>
    </row>
    <row r="341" spans="1:23" s="16" customFormat="1" ht="15" customHeight="1">
      <c r="A341" s="53"/>
      <c r="B341" s="20"/>
      <c r="C341" s="13"/>
      <c r="D341" s="13"/>
      <c r="E341" s="13"/>
      <c r="F341" s="37"/>
      <c r="G341" s="377"/>
      <c r="H341" s="37"/>
      <c r="I341" s="162"/>
      <c r="K341" s="17"/>
      <c r="L341" s="17"/>
      <c r="M341" s="17"/>
      <c r="N341" s="17"/>
      <c r="O341" s="17"/>
      <c r="P341" s="17"/>
      <c r="Q341" s="17"/>
      <c r="R341" s="17"/>
      <c r="S341" s="17"/>
      <c r="T341" s="17"/>
      <c r="U341" s="17"/>
      <c r="V341" s="17"/>
      <c r="W341" s="17"/>
    </row>
    <row r="342" spans="1:23" s="16" customFormat="1" ht="15" customHeight="1">
      <c r="A342" s="53"/>
      <c r="B342" s="20"/>
      <c r="C342" s="13"/>
      <c r="D342" s="13"/>
      <c r="E342" s="13"/>
      <c r="F342" s="37"/>
      <c r="G342" s="377"/>
      <c r="H342" s="37"/>
      <c r="I342" s="162"/>
      <c r="K342" s="17"/>
      <c r="L342" s="17"/>
      <c r="M342" s="17"/>
      <c r="N342" s="17"/>
      <c r="O342" s="17"/>
      <c r="P342" s="17"/>
      <c r="Q342" s="17"/>
      <c r="R342" s="17"/>
      <c r="S342" s="17"/>
      <c r="T342" s="17"/>
      <c r="U342" s="17"/>
      <c r="V342" s="17"/>
      <c r="W342" s="17"/>
    </row>
    <row r="343" spans="1:23" s="16" customFormat="1" ht="15" customHeight="1">
      <c r="A343" s="53"/>
      <c r="B343" s="20"/>
      <c r="C343" s="13"/>
      <c r="D343" s="13"/>
      <c r="E343" s="13"/>
      <c r="F343" s="37"/>
      <c r="G343" s="377"/>
      <c r="H343" s="37"/>
      <c r="I343" s="162"/>
      <c r="K343" s="17"/>
      <c r="L343" s="17"/>
      <c r="M343" s="17"/>
      <c r="N343" s="17"/>
      <c r="O343" s="17"/>
      <c r="P343" s="17"/>
      <c r="Q343" s="17"/>
      <c r="R343" s="17"/>
      <c r="S343" s="17"/>
      <c r="T343" s="17"/>
      <c r="U343" s="17"/>
      <c r="V343" s="17"/>
      <c r="W343" s="17"/>
    </row>
    <row r="344" spans="1:23" s="16" customFormat="1" ht="15" customHeight="1">
      <c r="A344" s="53"/>
      <c r="B344" s="20"/>
      <c r="C344" s="13"/>
      <c r="D344" s="13"/>
      <c r="E344" s="13"/>
      <c r="F344" s="37"/>
      <c r="G344" s="377"/>
      <c r="H344" s="37"/>
      <c r="I344" s="162"/>
      <c r="K344" s="17"/>
      <c r="L344" s="17"/>
      <c r="M344" s="17"/>
      <c r="N344" s="17"/>
      <c r="O344" s="17"/>
      <c r="P344" s="17"/>
      <c r="Q344" s="17"/>
      <c r="R344" s="17"/>
      <c r="S344" s="17"/>
      <c r="T344" s="17"/>
      <c r="U344" s="17"/>
      <c r="V344" s="17"/>
      <c r="W344" s="17"/>
    </row>
    <row r="345" spans="1:23" s="16" customFormat="1" ht="15" customHeight="1">
      <c r="A345" s="53"/>
      <c r="B345" s="20"/>
      <c r="C345" s="13"/>
      <c r="D345" s="13"/>
      <c r="E345" s="13"/>
      <c r="F345" s="37"/>
      <c r="G345" s="377"/>
      <c r="H345" s="37"/>
      <c r="I345" s="162"/>
      <c r="K345" s="17"/>
      <c r="L345" s="17"/>
      <c r="M345" s="17"/>
      <c r="N345" s="17"/>
      <c r="O345" s="17"/>
      <c r="P345" s="17"/>
      <c r="Q345" s="17"/>
      <c r="R345" s="17"/>
      <c r="S345" s="17"/>
      <c r="T345" s="17"/>
      <c r="U345" s="17"/>
      <c r="V345" s="17"/>
      <c r="W345" s="17"/>
    </row>
    <row r="346" spans="1:23" s="16" customFormat="1" ht="15" customHeight="1">
      <c r="A346" s="53"/>
      <c r="B346" s="20"/>
      <c r="C346" s="13"/>
      <c r="D346" s="13"/>
      <c r="E346" s="13"/>
      <c r="F346" s="37"/>
      <c r="G346" s="377"/>
      <c r="H346" s="37"/>
      <c r="I346" s="162"/>
      <c r="K346" s="17"/>
      <c r="L346" s="17"/>
      <c r="M346" s="17"/>
      <c r="N346" s="17"/>
      <c r="O346" s="17"/>
      <c r="P346" s="17"/>
      <c r="Q346" s="17"/>
      <c r="R346" s="17"/>
      <c r="S346" s="17"/>
      <c r="T346" s="17"/>
      <c r="U346" s="17"/>
      <c r="V346" s="17"/>
      <c r="W346" s="17"/>
    </row>
    <row r="347" spans="1:23" s="16" customFormat="1" ht="15" customHeight="1">
      <c r="A347" s="53"/>
      <c r="B347" s="20"/>
      <c r="C347" s="13"/>
      <c r="D347" s="13"/>
      <c r="E347" s="13"/>
      <c r="F347" s="37"/>
      <c r="G347" s="377"/>
      <c r="H347" s="37"/>
      <c r="I347" s="162"/>
      <c r="K347" s="17"/>
      <c r="L347" s="17"/>
      <c r="M347" s="17"/>
      <c r="N347" s="17"/>
      <c r="O347" s="17"/>
      <c r="P347" s="17"/>
      <c r="Q347" s="17"/>
      <c r="R347" s="17"/>
      <c r="S347" s="17"/>
      <c r="T347" s="17"/>
      <c r="U347" s="17"/>
      <c r="V347" s="17"/>
      <c r="W347" s="17"/>
    </row>
    <row r="348" spans="1:23" s="16" customFormat="1" ht="15" customHeight="1">
      <c r="A348" s="53"/>
      <c r="B348" s="20"/>
      <c r="C348" s="13"/>
      <c r="D348" s="13"/>
      <c r="E348" s="13"/>
      <c r="F348" s="37"/>
      <c r="G348" s="377"/>
      <c r="H348" s="37"/>
      <c r="I348" s="162"/>
      <c r="K348" s="17"/>
      <c r="L348" s="17"/>
      <c r="M348" s="17"/>
      <c r="N348" s="17"/>
      <c r="O348" s="17"/>
      <c r="P348" s="17"/>
      <c r="Q348" s="17"/>
      <c r="R348" s="17"/>
      <c r="S348" s="17"/>
      <c r="T348" s="17"/>
      <c r="U348" s="17"/>
      <c r="V348" s="17"/>
      <c r="W348" s="17"/>
    </row>
    <row r="349" spans="1:23" s="16" customFormat="1" ht="15" customHeight="1">
      <c r="A349" s="53"/>
      <c r="B349" s="20"/>
      <c r="C349" s="13"/>
      <c r="D349" s="13"/>
      <c r="E349" s="13"/>
      <c r="F349" s="37"/>
      <c r="G349" s="377"/>
      <c r="H349" s="37"/>
      <c r="I349" s="162"/>
      <c r="K349" s="17"/>
      <c r="L349" s="17"/>
      <c r="M349" s="17"/>
      <c r="N349" s="17"/>
      <c r="O349" s="17"/>
      <c r="P349" s="17"/>
      <c r="Q349" s="17"/>
      <c r="R349" s="17"/>
      <c r="S349" s="17"/>
      <c r="T349" s="17"/>
      <c r="U349" s="17"/>
      <c r="V349" s="17"/>
      <c r="W349" s="17"/>
    </row>
    <row r="350" spans="1:23" s="16" customFormat="1" ht="15" customHeight="1">
      <c r="A350" s="53"/>
      <c r="B350" s="20"/>
      <c r="C350" s="13"/>
      <c r="D350" s="13"/>
      <c r="E350" s="13"/>
      <c r="F350" s="37"/>
      <c r="G350" s="377"/>
      <c r="H350" s="37"/>
      <c r="I350" s="162"/>
      <c r="K350" s="17"/>
      <c r="L350" s="17"/>
      <c r="M350" s="17"/>
      <c r="N350" s="17"/>
      <c r="O350" s="17"/>
      <c r="P350" s="17"/>
      <c r="Q350" s="17"/>
      <c r="R350" s="17"/>
      <c r="S350" s="17"/>
      <c r="T350" s="17"/>
      <c r="U350" s="17"/>
      <c r="V350" s="17"/>
      <c r="W350" s="17"/>
    </row>
    <row r="351" spans="1:23" s="16" customFormat="1" ht="15" customHeight="1">
      <c r="A351" s="53"/>
      <c r="B351" s="20"/>
      <c r="C351" s="13"/>
      <c r="D351" s="13"/>
      <c r="E351" s="13"/>
      <c r="F351" s="37"/>
      <c r="G351" s="377"/>
      <c r="H351" s="37"/>
      <c r="I351" s="162"/>
      <c r="K351" s="17"/>
      <c r="L351" s="17"/>
      <c r="M351" s="17"/>
      <c r="N351" s="17"/>
      <c r="O351" s="17"/>
      <c r="P351" s="17"/>
      <c r="Q351" s="17"/>
      <c r="R351" s="17"/>
      <c r="S351" s="17"/>
      <c r="T351" s="17"/>
      <c r="U351" s="17"/>
      <c r="V351" s="17"/>
      <c r="W351" s="17"/>
    </row>
    <row r="352" spans="1:23" s="16" customFormat="1" ht="15" customHeight="1">
      <c r="A352" s="53"/>
      <c r="B352" s="20"/>
      <c r="C352" s="13"/>
      <c r="D352" s="13"/>
      <c r="E352" s="13"/>
      <c r="F352" s="37"/>
      <c r="G352" s="377"/>
      <c r="H352" s="37"/>
      <c r="I352" s="162"/>
      <c r="K352" s="17"/>
      <c r="L352" s="17"/>
      <c r="M352" s="17"/>
      <c r="N352" s="17"/>
      <c r="O352" s="17"/>
      <c r="P352" s="17"/>
      <c r="Q352" s="17"/>
      <c r="R352" s="17"/>
      <c r="S352" s="17"/>
      <c r="T352" s="17"/>
      <c r="U352" s="17"/>
      <c r="V352" s="17"/>
      <c r="W352" s="17"/>
    </row>
    <row r="353" spans="1:23" s="16" customFormat="1" ht="15" customHeight="1">
      <c r="A353" s="53"/>
      <c r="B353" s="20"/>
      <c r="C353" s="13"/>
      <c r="D353" s="13"/>
      <c r="E353" s="13"/>
      <c r="F353" s="37"/>
      <c r="G353" s="377"/>
      <c r="H353" s="37"/>
      <c r="I353" s="162"/>
      <c r="K353" s="17"/>
      <c r="L353" s="17"/>
      <c r="M353" s="17"/>
      <c r="N353" s="17"/>
      <c r="O353" s="17"/>
      <c r="P353" s="17"/>
      <c r="Q353" s="17"/>
      <c r="R353" s="17"/>
      <c r="S353" s="17"/>
      <c r="T353" s="17"/>
      <c r="U353" s="17"/>
      <c r="V353" s="17"/>
      <c r="W353" s="17"/>
    </row>
    <row r="354" spans="1:23" s="16" customFormat="1" ht="15" customHeight="1">
      <c r="A354" s="53"/>
      <c r="B354" s="20"/>
      <c r="C354" s="13"/>
      <c r="D354" s="13"/>
      <c r="E354" s="13"/>
      <c r="F354" s="37"/>
      <c r="G354" s="377"/>
      <c r="H354" s="37"/>
      <c r="I354" s="162"/>
      <c r="K354" s="17"/>
      <c r="L354" s="17"/>
      <c r="M354" s="17"/>
      <c r="N354" s="17"/>
      <c r="O354" s="17"/>
      <c r="P354" s="17"/>
      <c r="Q354" s="17"/>
      <c r="R354" s="17"/>
      <c r="S354" s="17"/>
      <c r="T354" s="17"/>
      <c r="U354" s="17"/>
      <c r="V354" s="17"/>
      <c r="W354" s="17"/>
    </row>
    <row r="355" spans="1:23" s="16" customFormat="1" ht="15" customHeight="1">
      <c r="A355" s="53"/>
      <c r="B355" s="20"/>
      <c r="C355" s="13"/>
      <c r="D355" s="13"/>
      <c r="E355" s="13"/>
      <c r="F355" s="37"/>
      <c r="G355" s="377"/>
      <c r="H355" s="37"/>
      <c r="I355" s="162"/>
      <c r="K355" s="17"/>
      <c r="L355" s="17"/>
      <c r="M355" s="17"/>
      <c r="N355" s="17"/>
      <c r="O355" s="17"/>
      <c r="P355" s="17"/>
      <c r="Q355" s="17"/>
      <c r="R355" s="17"/>
      <c r="S355" s="17"/>
      <c r="T355" s="17"/>
      <c r="U355" s="17"/>
      <c r="V355" s="17"/>
      <c r="W355" s="17"/>
    </row>
    <row r="356" spans="1:23" s="16" customFormat="1" ht="15" customHeight="1">
      <c r="A356" s="53"/>
      <c r="B356" s="20"/>
      <c r="C356" s="13"/>
      <c r="D356" s="13"/>
      <c r="E356" s="13"/>
      <c r="F356" s="37"/>
      <c r="G356" s="377"/>
      <c r="H356" s="37"/>
      <c r="I356" s="162"/>
      <c r="K356" s="17"/>
      <c r="L356" s="17"/>
      <c r="M356" s="17"/>
      <c r="N356" s="17"/>
      <c r="O356" s="17"/>
      <c r="P356" s="17"/>
      <c r="Q356" s="17"/>
      <c r="R356" s="17"/>
      <c r="S356" s="17"/>
      <c r="T356" s="17"/>
      <c r="U356" s="17"/>
      <c r="V356" s="17"/>
      <c r="W356" s="17"/>
    </row>
    <row r="357" spans="1:23" s="16" customFormat="1" ht="15" customHeight="1">
      <c r="A357" s="53"/>
      <c r="B357" s="20"/>
      <c r="C357" s="13"/>
      <c r="D357" s="13"/>
      <c r="E357" s="13"/>
      <c r="F357" s="37"/>
      <c r="G357" s="377"/>
      <c r="H357" s="37"/>
      <c r="I357" s="162"/>
      <c r="K357" s="17"/>
      <c r="L357" s="17"/>
      <c r="M357" s="17"/>
      <c r="N357" s="17"/>
      <c r="O357" s="17"/>
      <c r="P357" s="17"/>
      <c r="Q357" s="17"/>
      <c r="R357" s="17"/>
      <c r="S357" s="17"/>
      <c r="T357" s="17"/>
      <c r="U357" s="17"/>
      <c r="V357" s="17"/>
      <c r="W357" s="17"/>
    </row>
    <row r="358" spans="1:23" s="16" customFormat="1" ht="15" customHeight="1">
      <c r="A358" s="53"/>
      <c r="B358" s="20"/>
      <c r="C358" s="13"/>
      <c r="D358" s="13"/>
      <c r="E358" s="13"/>
      <c r="F358" s="37"/>
      <c r="G358" s="377"/>
      <c r="H358" s="37"/>
      <c r="I358" s="162"/>
      <c r="K358" s="17"/>
      <c r="L358" s="17"/>
      <c r="M358" s="17"/>
      <c r="N358" s="17"/>
      <c r="O358" s="17"/>
      <c r="P358" s="17"/>
      <c r="Q358" s="17"/>
      <c r="R358" s="17"/>
      <c r="S358" s="17"/>
      <c r="T358" s="17"/>
      <c r="U358" s="17"/>
      <c r="V358" s="17"/>
      <c r="W358" s="17"/>
    </row>
    <row r="359" spans="1:23" s="16" customFormat="1" ht="15" customHeight="1">
      <c r="A359" s="53"/>
      <c r="B359" s="20"/>
      <c r="C359" s="13"/>
      <c r="D359" s="13"/>
      <c r="E359" s="13"/>
      <c r="F359" s="37"/>
      <c r="G359" s="377"/>
      <c r="H359" s="37"/>
      <c r="I359" s="162"/>
      <c r="K359" s="17"/>
      <c r="L359" s="17"/>
      <c r="M359" s="17"/>
      <c r="N359" s="17"/>
      <c r="O359" s="17"/>
      <c r="P359" s="17"/>
      <c r="Q359" s="17"/>
      <c r="R359" s="17"/>
      <c r="S359" s="17"/>
      <c r="T359" s="17"/>
      <c r="U359" s="17"/>
      <c r="V359" s="17"/>
      <c r="W359" s="17"/>
    </row>
    <row r="360" spans="1:23" s="16" customFormat="1" ht="15" customHeight="1">
      <c r="A360" s="53"/>
      <c r="B360" s="20"/>
      <c r="C360" s="13"/>
      <c r="D360" s="13"/>
      <c r="E360" s="13"/>
      <c r="F360" s="37"/>
      <c r="G360" s="377"/>
      <c r="H360" s="37"/>
      <c r="I360" s="162"/>
      <c r="K360" s="17"/>
      <c r="L360" s="17"/>
      <c r="M360" s="17"/>
      <c r="N360" s="17"/>
      <c r="O360" s="17"/>
      <c r="P360" s="17"/>
      <c r="Q360" s="17"/>
      <c r="R360" s="17"/>
      <c r="S360" s="17"/>
      <c r="T360" s="17"/>
      <c r="U360" s="17"/>
      <c r="V360" s="17"/>
      <c r="W360" s="17"/>
    </row>
    <row r="361" spans="1:23" s="16" customFormat="1" ht="15" customHeight="1">
      <c r="A361" s="53"/>
      <c r="B361" s="20"/>
      <c r="C361" s="13"/>
      <c r="D361" s="13"/>
      <c r="E361" s="13"/>
      <c r="F361" s="37"/>
      <c r="G361" s="377"/>
      <c r="H361" s="37"/>
      <c r="I361" s="162"/>
      <c r="K361" s="17"/>
      <c r="L361" s="17"/>
      <c r="M361" s="17"/>
      <c r="N361" s="17"/>
      <c r="O361" s="17"/>
      <c r="P361" s="17"/>
      <c r="Q361" s="17"/>
      <c r="R361" s="17"/>
      <c r="S361" s="17"/>
      <c r="T361" s="17"/>
      <c r="U361" s="17"/>
      <c r="V361" s="17"/>
      <c r="W361" s="17"/>
    </row>
    <row r="362" spans="1:23" s="16" customFormat="1" ht="15" customHeight="1">
      <c r="A362" s="53"/>
      <c r="B362" s="20"/>
      <c r="C362" s="13"/>
      <c r="D362" s="13"/>
      <c r="E362" s="13"/>
      <c r="F362" s="37"/>
      <c r="G362" s="377"/>
      <c r="H362" s="37"/>
      <c r="I362" s="162"/>
      <c r="K362" s="17"/>
      <c r="L362" s="17"/>
      <c r="M362" s="17"/>
      <c r="N362" s="17"/>
      <c r="O362" s="17"/>
      <c r="P362" s="17"/>
      <c r="Q362" s="17"/>
      <c r="R362" s="17"/>
      <c r="S362" s="17"/>
      <c r="T362" s="17"/>
      <c r="U362" s="17"/>
      <c r="V362" s="17"/>
      <c r="W362" s="17"/>
    </row>
    <row r="363" spans="1:23" s="16" customFormat="1" ht="15" customHeight="1">
      <c r="A363" s="53"/>
      <c r="B363" s="20"/>
      <c r="C363" s="13"/>
      <c r="D363" s="13"/>
      <c r="E363" s="13"/>
      <c r="F363" s="37"/>
      <c r="G363" s="377"/>
      <c r="H363" s="37"/>
      <c r="I363" s="162"/>
      <c r="K363" s="17"/>
      <c r="L363" s="17"/>
      <c r="M363" s="17"/>
      <c r="N363" s="17"/>
      <c r="O363" s="17"/>
      <c r="P363" s="17"/>
      <c r="Q363" s="17"/>
      <c r="R363" s="17"/>
      <c r="S363" s="17"/>
      <c r="T363" s="17"/>
      <c r="U363" s="17"/>
      <c r="V363" s="17"/>
      <c r="W363" s="17"/>
    </row>
    <row r="364" spans="1:23" s="16" customFormat="1" ht="15" customHeight="1">
      <c r="A364" s="53"/>
      <c r="B364" s="20"/>
      <c r="C364" s="13"/>
      <c r="D364" s="13"/>
      <c r="E364" s="13"/>
      <c r="F364" s="37"/>
      <c r="G364" s="377"/>
      <c r="H364" s="37"/>
      <c r="I364" s="162"/>
      <c r="K364" s="17"/>
      <c r="L364" s="17"/>
      <c r="M364" s="17"/>
      <c r="N364" s="17"/>
      <c r="O364" s="17"/>
      <c r="P364" s="17"/>
      <c r="Q364" s="17"/>
      <c r="R364" s="17"/>
      <c r="S364" s="17"/>
      <c r="T364" s="17"/>
      <c r="U364" s="17"/>
      <c r="V364" s="17"/>
      <c r="W364" s="17"/>
    </row>
    <row r="365" spans="1:23" s="16" customFormat="1" ht="15" customHeight="1">
      <c r="A365" s="53"/>
      <c r="B365" s="20"/>
      <c r="C365" s="13"/>
      <c r="D365" s="13"/>
      <c r="E365" s="13"/>
      <c r="F365" s="37"/>
      <c r="G365" s="377"/>
      <c r="H365" s="37"/>
      <c r="I365" s="162"/>
      <c r="K365" s="17"/>
      <c r="L365" s="17"/>
      <c r="M365" s="17"/>
      <c r="N365" s="17"/>
      <c r="O365" s="17"/>
      <c r="P365" s="17"/>
      <c r="Q365" s="17"/>
      <c r="R365" s="17"/>
      <c r="S365" s="17"/>
      <c r="T365" s="17"/>
      <c r="U365" s="17"/>
      <c r="V365" s="17"/>
      <c r="W365" s="17"/>
    </row>
    <row r="366" spans="1:23" s="16" customFormat="1" ht="15" customHeight="1">
      <c r="A366" s="53"/>
      <c r="B366" s="20"/>
      <c r="C366" s="13"/>
      <c r="D366" s="13"/>
      <c r="E366" s="13"/>
      <c r="F366" s="37"/>
      <c r="G366" s="377"/>
      <c r="H366" s="37"/>
      <c r="I366" s="162"/>
      <c r="K366" s="17"/>
      <c r="L366" s="17"/>
      <c r="M366" s="17"/>
      <c r="N366" s="17"/>
      <c r="O366" s="17"/>
      <c r="P366" s="17"/>
      <c r="Q366" s="17"/>
      <c r="R366" s="17"/>
      <c r="S366" s="17"/>
      <c r="T366" s="17"/>
      <c r="U366" s="17"/>
      <c r="V366" s="17"/>
      <c r="W366" s="17"/>
    </row>
    <row r="367" spans="1:23" s="16" customFormat="1" ht="15" customHeight="1">
      <c r="A367" s="53"/>
      <c r="B367" s="20"/>
      <c r="C367" s="13"/>
      <c r="D367" s="13"/>
      <c r="E367" s="13"/>
      <c r="F367" s="37"/>
      <c r="G367" s="377"/>
      <c r="H367" s="37"/>
      <c r="I367" s="162"/>
      <c r="K367" s="17"/>
      <c r="L367" s="17"/>
      <c r="M367" s="17"/>
      <c r="N367" s="17"/>
      <c r="O367" s="17"/>
      <c r="P367" s="17"/>
      <c r="Q367" s="17"/>
      <c r="R367" s="17"/>
      <c r="S367" s="17"/>
      <c r="T367" s="17"/>
      <c r="U367" s="17"/>
      <c r="V367" s="17"/>
      <c r="W367" s="17"/>
    </row>
    <row r="368" spans="1:23" s="16" customFormat="1" ht="15" customHeight="1">
      <c r="A368" s="53"/>
      <c r="B368" s="20"/>
      <c r="C368" s="13"/>
      <c r="D368" s="13"/>
      <c r="E368" s="13"/>
      <c r="F368" s="37"/>
      <c r="G368" s="377"/>
      <c r="H368" s="37"/>
      <c r="I368" s="162"/>
      <c r="K368" s="17"/>
      <c r="L368" s="17"/>
      <c r="M368" s="17"/>
      <c r="N368" s="17"/>
      <c r="O368" s="17"/>
      <c r="P368" s="17"/>
      <c r="Q368" s="17"/>
      <c r="R368" s="17"/>
      <c r="S368" s="17"/>
      <c r="T368" s="17"/>
      <c r="U368" s="17"/>
      <c r="V368" s="17"/>
      <c r="W368" s="17"/>
    </row>
    <row r="369" spans="1:23" s="16" customFormat="1" ht="15" customHeight="1">
      <c r="A369" s="53"/>
      <c r="B369" s="20"/>
      <c r="C369" s="13"/>
      <c r="D369" s="13"/>
      <c r="E369" s="13"/>
      <c r="F369" s="37"/>
      <c r="G369" s="377"/>
      <c r="H369" s="37"/>
      <c r="I369" s="162"/>
      <c r="K369" s="17"/>
      <c r="L369" s="17"/>
      <c r="M369" s="17"/>
      <c r="N369" s="17"/>
      <c r="O369" s="17"/>
      <c r="P369" s="17"/>
      <c r="Q369" s="17"/>
      <c r="R369" s="17"/>
      <c r="S369" s="17"/>
      <c r="T369" s="17"/>
      <c r="U369" s="17"/>
      <c r="V369" s="17"/>
      <c r="W369" s="17"/>
    </row>
    <row r="370" spans="1:23" s="16" customFormat="1" ht="15" customHeight="1">
      <c r="A370" s="53"/>
      <c r="B370" s="20"/>
      <c r="C370" s="13"/>
      <c r="D370" s="13"/>
      <c r="E370" s="13"/>
      <c r="F370" s="37"/>
      <c r="G370" s="377"/>
      <c r="H370" s="37"/>
      <c r="I370" s="162"/>
      <c r="K370" s="17"/>
      <c r="L370" s="17"/>
      <c r="M370" s="17"/>
      <c r="N370" s="17"/>
      <c r="O370" s="17"/>
      <c r="P370" s="17"/>
      <c r="Q370" s="17"/>
      <c r="R370" s="17"/>
      <c r="S370" s="17"/>
      <c r="T370" s="17"/>
      <c r="U370" s="17"/>
      <c r="V370" s="17"/>
      <c r="W370" s="17"/>
    </row>
    <row r="371" spans="1:23" s="16" customFormat="1" ht="15" customHeight="1">
      <c r="A371" s="53"/>
      <c r="B371" s="20"/>
      <c r="C371" s="13"/>
      <c r="D371" s="13"/>
      <c r="E371" s="13"/>
      <c r="F371" s="37"/>
      <c r="G371" s="377"/>
      <c r="H371" s="37"/>
      <c r="I371" s="162"/>
      <c r="K371" s="17"/>
      <c r="L371" s="17"/>
      <c r="M371" s="17"/>
      <c r="N371" s="17"/>
      <c r="O371" s="17"/>
      <c r="P371" s="17"/>
      <c r="Q371" s="17"/>
      <c r="R371" s="17"/>
      <c r="S371" s="17"/>
      <c r="T371" s="17"/>
      <c r="U371" s="17"/>
      <c r="V371" s="17"/>
      <c r="W371" s="17"/>
    </row>
    <row r="372" spans="1:23" s="16" customFormat="1" ht="15" customHeight="1">
      <c r="A372" s="53"/>
      <c r="B372" s="20"/>
      <c r="C372" s="13"/>
      <c r="D372" s="13"/>
      <c r="E372" s="13"/>
      <c r="F372" s="37"/>
      <c r="G372" s="377"/>
      <c r="H372" s="37"/>
      <c r="I372" s="162"/>
      <c r="K372" s="17"/>
      <c r="L372" s="17"/>
      <c r="M372" s="17"/>
      <c r="N372" s="17"/>
      <c r="O372" s="17"/>
      <c r="P372" s="17"/>
      <c r="Q372" s="17"/>
      <c r="R372" s="17"/>
      <c r="S372" s="17"/>
      <c r="T372" s="17"/>
      <c r="U372" s="17"/>
      <c r="V372" s="17"/>
      <c r="W372" s="17"/>
    </row>
    <row r="373" spans="1:23" s="16" customFormat="1" ht="15" customHeight="1">
      <c r="A373" s="53"/>
      <c r="B373" s="20"/>
      <c r="C373" s="13"/>
      <c r="D373" s="13"/>
      <c r="E373" s="13"/>
      <c r="F373" s="37"/>
      <c r="G373" s="377"/>
      <c r="H373" s="37"/>
      <c r="I373" s="162"/>
      <c r="K373" s="17"/>
      <c r="L373" s="17"/>
      <c r="M373" s="17"/>
      <c r="N373" s="17"/>
      <c r="O373" s="17"/>
      <c r="P373" s="17"/>
      <c r="Q373" s="17"/>
      <c r="R373" s="17"/>
      <c r="S373" s="17"/>
      <c r="T373" s="17"/>
      <c r="U373" s="17"/>
      <c r="V373" s="17"/>
      <c r="W373" s="17"/>
    </row>
    <row r="374" spans="1:23" s="16" customFormat="1" ht="15" customHeight="1">
      <c r="A374" s="53"/>
      <c r="B374" s="20"/>
      <c r="C374" s="13"/>
      <c r="D374" s="13"/>
      <c r="E374" s="13"/>
      <c r="F374" s="37"/>
      <c r="G374" s="377"/>
      <c r="H374" s="37"/>
      <c r="I374" s="162"/>
      <c r="K374" s="17"/>
      <c r="L374" s="17"/>
      <c r="M374" s="17"/>
      <c r="N374" s="17"/>
      <c r="O374" s="17"/>
      <c r="P374" s="17"/>
      <c r="Q374" s="17"/>
      <c r="R374" s="17"/>
      <c r="S374" s="17"/>
      <c r="T374" s="17"/>
      <c r="U374" s="17"/>
      <c r="V374" s="17"/>
      <c r="W374" s="17"/>
    </row>
    <row r="375" spans="1:23" s="16" customFormat="1" ht="15" customHeight="1">
      <c r="A375" s="53"/>
      <c r="B375" s="20"/>
      <c r="C375" s="13"/>
      <c r="D375" s="13"/>
      <c r="E375" s="13"/>
      <c r="F375" s="37"/>
      <c r="G375" s="377"/>
      <c r="H375" s="37"/>
      <c r="I375" s="162"/>
      <c r="K375" s="17"/>
      <c r="L375" s="17"/>
      <c r="M375" s="17"/>
      <c r="N375" s="17"/>
      <c r="O375" s="17"/>
      <c r="P375" s="17"/>
      <c r="Q375" s="17"/>
      <c r="R375" s="17"/>
      <c r="S375" s="17"/>
      <c r="T375" s="17"/>
      <c r="U375" s="17"/>
      <c r="V375" s="17"/>
      <c r="W375" s="17"/>
    </row>
    <row r="376" spans="1:23" s="16" customFormat="1" ht="15" customHeight="1">
      <c r="A376" s="53"/>
      <c r="B376" s="20"/>
      <c r="C376" s="13"/>
      <c r="D376" s="13"/>
      <c r="E376" s="13"/>
      <c r="F376" s="37"/>
      <c r="G376" s="377"/>
      <c r="H376" s="37"/>
      <c r="I376" s="162"/>
      <c r="K376" s="17"/>
      <c r="L376" s="17"/>
      <c r="M376" s="17"/>
      <c r="N376" s="17"/>
      <c r="O376" s="17"/>
      <c r="P376" s="17"/>
      <c r="Q376" s="17"/>
      <c r="R376" s="17"/>
      <c r="S376" s="17"/>
      <c r="T376" s="17"/>
      <c r="U376" s="17"/>
      <c r="V376" s="17"/>
      <c r="W376" s="17"/>
    </row>
    <row r="377" spans="1:23" s="16" customFormat="1" ht="15" customHeight="1">
      <c r="A377" s="53"/>
      <c r="B377" s="20"/>
      <c r="C377" s="13"/>
      <c r="D377" s="13"/>
      <c r="E377" s="13"/>
      <c r="F377" s="37"/>
      <c r="G377" s="377"/>
      <c r="H377" s="37"/>
      <c r="I377" s="162"/>
      <c r="K377" s="17"/>
      <c r="L377" s="17"/>
      <c r="M377" s="17"/>
      <c r="N377" s="17"/>
      <c r="O377" s="17"/>
      <c r="P377" s="17"/>
      <c r="Q377" s="17"/>
      <c r="R377" s="17"/>
      <c r="S377" s="17"/>
      <c r="T377" s="17"/>
      <c r="U377" s="17"/>
      <c r="V377" s="17"/>
      <c r="W377" s="17"/>
    </row>
    <row r="378" spans="1:23" s="16" customFormat="1" ht="15" customHeight="1">
      <c r="A378" s="53"/>
      <c r="B378" s="20"/>
      <c r="C378" s="13"/>
      <c r="D378" s="13"/>
      <c r="E378" s="13"/>
      <c r="F378" s="37"/>
      <c r="G378" s="377"/>
      <c r="H378" s="37"/>
      <c r="I378" s="162"/>
      <c r="K378" s="17"/>
      <c r="L378" s="17"/>
      <c r="M378" s="17"/>
      <c r="N378" s="17"/>
      <c r="O378" s="17"/>
      <c r="P378" s="17"/>
      <c r="Q378" s="17"/>
      <c r="R378" s="17"/>
      <c r="S378" s="17"/>
      <c r="T378" s="17"/>
      <c r="U378" s="17"/>
      <c r="V378" s="17"/>
      <c r="W378" s="17"/>
    </row>
    <row r="379" spans="1:23" s="16" customFormat="1" ht="15" customHeight="1">
      <c r="A379" s="53"/>
      <c r="B379" s="20"/>
      <c r="C379" s="13"/>
      <c r="D379" s="13"/>
      <c r="E379" s="13"/>
      <c r="F379" s="37"/>
      <c r="G379" s="377"/>
      <c r="H379" s="37"/>
      <c r="I379" s="162"/>
      <c r="K379" s="17"/>
      <c r="L379" s="17"/>
      <c r="M379" s="17"/>
      <c r="N379" s="17"/>
      <c r="O379" s="17"/>
      <c r="P379" s="17"/>
      <c r="Q379" s="17"/>
      <c r="R379" s="17"/>
      <c r="S379" s="17"/>
      <c r="T379" s="17"/>
      <c r="U379" s="17"/>
      <c r="V379" s="17"/>
      <c r="W379" s="17"/>
    </row>
    <row r="380" spans="1:23" s="16" customFormat="1" ht="15" customHeight="1">
      <c r="A380" s="53"/>
      <c r="B380" s="20"/>
      <c r="C380" s="13"/>
      <c r="D380" s="13"/>
      <c r="E380" s="13"/>
      <c r="F380" s="37"/>
      <c r="G380" s="377"/>
      <c r="H380" s="37"/>
      <c r="I380" s="162"/>
      <c r="K380" s="17"/>
      <c r="L380" s="17"/>
      <c r="M380" s="17"/>
      <c r="N380" s="17"/>
      <c r="O380" s="17"/>
      <c r="P380" s="17"/>
      <c r="Q380" s="17"/>
      <c r="R380" s="17"/>
      <c r="S380" s="17"/>
      <c r="T380" s="17"/>
      <c r="U380" s="17"/>
      <c r="V380" s="17"/>
      <c r="W380" s="17"/>
    </row>
    <row r="381" spans="1:23" s="16" customFormat="1" ht="15" customHeight="1">
      <c r="A381" s="53"/>
      <c r="B381" s="20"/>
      <c r="C381" s="13"/>
      <c r="D381" s="13"/>
      <c r="E381" s="13"/>
      <c r="F381" s="37"/>
      <c r="G381" s="377"/>
      <c r="H381" s="37"/>
      <c r="I381" s="162"/>
      <c r="K381" s="17"/>
      <c r="L381" s="17"/>
      <c r="M381" s="17"/>
      <c r="N381" s="17"/>
      <c r="O381" s="17"/>
      <c r="P381" s="17"/>
      <c r="Q381" s="17"/>
      <c r="R381" s="17"/>
      <c r="S381" s="17"/>
      <c r="T381" s="17"/>
      <c r="U381" s="17"/>
      <c r="V381" s="17"/>
      <c r="W381" s="17"/>
    </row>
    <row r="382" spans="1:23" s="16" customFormat="1" ht="15" customHeight="1">
      <c r="A382" s="53"/>
      <c r="B382" s="20"/>
      <c r="C382" s="13"/>
      <c r="D382" s="13"/>
      <c r="E382" s="13"/>
      <c r="F382" s="37"/>
      <c r="G382" s="377"/>
      <c r="H382" s="37"/>
      <c r="I382" s="162"/>
      <c r="K382" s="17"/>
      <c r="L382" s="17"/>
      <c r="M382" s="17"/>
      <c r="N382" s="17"/>
      <c r="O382" s="17"/>
      <c r="P382" s="17"/>
      <c r="Q382" s="17"/>
      <c r="R382" s="17"/>
      <c r="S382" s="17"/>
      <c r="T382" s="17"/>
      <c r="U382" s="17"/>
      <c r="V382" s="17"/>
      <c r="W382" s="17"/>
    </row>
    <row r="383" spans="1:23" s="16" customFormat="1" ht="15" customHeight="1">
      <c r="A383" s="53"/>
      <c r="B383" s="20"/>
      <c r="C383" s="13"/>
      <c r="D383" s="13"/>
      <c r="E383" s="13"/>
      <c r="F383" s="37"/>
      <c r="G383" s="377"/>
      <c r="H383" s="37"/>
      <c r="I383" s="162"/>
      <c r="K383" s="17"/>
      <c r="L383" s="17"/>
      <c r="M383" s="17"/>
      <c r="N383" s="17"/>
      <c r="O383" s="17"/>
      <c r="P383" s="17"/>
      <c r="Q383" s="17"/>
      <c r="R383" s="17"/>
      <c r="S383" s="17"/>
      <c r="T383" s="17"/>
      <c r="U383" s="17"/>
      <c r="V383" s="17"/>
      <c r="W383" s="17"/>
    </row>
    <row r="384" spans="1:23" s="16" customFormat="1" ht="15" customHeight="1">
      <c r="A384" s="53"/>
      <c r="B384" s="20"/>
      <c r="C384" s="13"/>
      <c r="D384" s="13"/>
      <c r="E384" s="13"/>
      <c r="F384" s="37"/>
      <c r="G384" s="377"/>
      <c r="H384" s="37"/>
      <c r="I384" s="162"/>
      <c r="K384" s="17"/>
      <c r="L384" s="17"/>
      <c r="M384" s="17"/>
      <c r="N384" s="17"/>
      <c r="O384" s="17"/>
      <c r="P384" s="17"/>
      <c r="Q384" s="17"/>
      <c r="R384" s="17"/>
      <c r="S384" s="17"/>
      <c r="T384" s="17"/>
      <c r="U384" s="17"/>
      <c r="V384" s="17"/>
      <c r="W384" s="17"/>
    </row>
    <row r="385" spans="1:23" s="16" customFormat="1" ht="15" customHeight="1">
      <c r="A385" s="53"/>
      <c r="B385" s="20"/>
      <c r="C385" s="13"/>
      <c r="D385" s="13"/>
      <c r="E385" s="13"/>
      <c r="F385" s="37"/>
      <c r="G385" s="377"/>
      <c r="H385" s="37"/>
      <c r="I385" s="162"/>
      <c r="K385" s="17"/>
      <c r="L385" s="17"/>
      <c r="M385" s="17"/>
      <c r="N385" s="17"/>
      <c r="O385" s="17"/>
      <c r="P385" s="17"/>
      <c r="Q385" s="17"/>
      <c r="R385" s="17"/>
      <c r="S385" s="17"/>
      <c r="T385" s="17"/>
      <c r="U385" s="17"/>
      <c r="V385" s="17"/>
      <c r="W385" s="17"/>
    </row>
    <row r="386" spans="1:23" s="16" customFormat="1" ht="15" customHeight="1">
      <c r="A386" s="53"/>
      <c r="B386" s="20"/>
      <c r="C386" s="13"/>
      <c r="D386" s="13"/>
      <c r="E386" s="13"/>
      <c r="F386" s="37"/>
      <c r="G386" s="377"/>
      <c r="H386" s="37"/>
      <c r="I386" s="162"/>
      <c r="K386" s="17"/>
      <c r="L386" s="17"/>
      <c r="M386" s="17"/>
      <c r="N386" s="17"/>
      <c r="O386" s="17"/>
      <c r="P386" s="17"/>
      <c r="Q386" s="17"/>
      <c r="R386" s="17"/>
      <c r="S386" s="17"/>
      <c r="T386" s="17"/>
      <c r="U386" s="17"/>
      <c r="V386" s="17"/>
      <c r="W386" s="17"/>
    </row>
    <row r="387" spans="1:23" s="16" customFormat="1" ht="15" customHeight="1">
      <c r="A387" s="53"/>
      <c r="B387" s="20"/>
      <c r="C387" s="13"/>
      <c r="D387" s="13"/>
      <c r="E387" s="13"/>
      <c r="F387" s="37"/>
      <c r="G387" s="377"/>
      <c r="H387" s="37"/>
      <c r="I387" s="162"/>
      <c r="K387" s="17"/>
      <c r="L387" s="17"/>
      <c r="M387" s="17"/>
      <c r="N387" s="17"/>
      <c r="O387" s="17"/>
      <c r="P387" s="17"/>
      <c r="Q387" s="17"/>
      <c r="R387" s="17"/>
      <c r="S387" s="17"/>
      <c r="T387" s="17"/>
      <c r="U387" s="17"/>
      <c r="V387" s="17"/>
      <c r="W387" s="17"/>
    </row>
    <row r="388" spans="1:23" s="16" customFormat="1" ht="15" customHeight="1">
      <c r="A388" s="53"/>
      <c r="B388" s="20"/>
      <c r="C388" s="13"/>
      <c r="D388" s="13"/>
      <c r="E388" s="13"/>
      <c r="F388" s="37"/>
      <c r="G388" s="377"/>
      <c r="H388" s="37"/>
      <c r="I388" s="162"/>
      <c r="K388" s="17"/>
      <c r="L388" s="17"/>
      <c r="M388" s="17"/>
      <c r="N388" s="17"/>
      <c r="O388" s="17"/>
      <c r="P388" s="17"/>
      <c r="Q388" s="17"/>
      <c r="R388" s="17"/>
      <c r="S388" s="17"/>
      <c r="T388" s="17"/>
      <c r="U388" s="17"/>
      <c r="V388" s="17"/>
      <c r="W388" s="17"/>
    </row>
    <row r="389" spans="1:23" s="16" customFormat="1" ht="15" customHeight="1">
      <c r="A389" s="53"/>
      <c r="B389" s="20"/>
      <c r="C389" s="13"/>
      <c r="D389" s="13"/>
      <c r="E389" s="13"/>
      <c r="F389" s="37"/>
      <c r="G389" s="377"/>
      <c r="H389" s="37"/>
      <c r="I389" s="162"/>
      <c r="K389" s="17"/>
      <c r="L389" s="17"/>
      <c r="M389" s="17"/>
      <c r="N389" s="17"/>
      <c r="O389" s="17"/>
      <c r="P389" s="17"/>
      <c r="Q389" s="17"/>
      <c r="R389" s="17"/>
      <c r="S389" s="17"/>
      <c r="T389" s="17"/>
      <c r="U389" s="17"/>
      <c r="V389" s="17"/>
      <c r="W389" s="17"/>
    </row>
    <row r="390" spans="1:23" s="16" customFormat="1" ht="15" customHeight="1">
      <c r="A390" s="53"/>
      <c r="B390" s="20"/>
      <c r="C390" s="13"/>
      <c r="D390" s="13"/>
      <c r="E390" s="13"/>
      <c r="F390" s="37"/>
      <c r="G390" s="377"/>
      <c r="H390" s="37"/>
      <c r="I390" s="162"/>
      <c r="K390" s="17"/>
      <c r="L390" s="17"/>
      <c r="M390" s="17"/>
      <c r="N390" s="17"/>
      <c r="O390" s="17"/>
      <c r="P390" s="17"/>
      <c r="Q390" s="17"/>
      <c r="R390" s="17"/>
      <c r="S390" s="17"/>
      <c r="T390" s="17"/>
      <c r="U390" s="17"/>
      <c r="V390" s="17"/>
      <c r="W390" s="17"/>
    </row>
    <row r="391" spans="1:23" s="16" customFormat="1" ht="15" customHeight="1">
      <c r="A391" s="53"/>
      <c r="B391" s="20"/>
      <c r="C391" s="13"/>
      <c r="D391" s="13"/>
      <c r="E391" s="13"/>
      <c r="F391" s="37"/>
      <c r="G391" s="377"/>
      <c r="H391" s="37"/>
      <c r="I391" s="162"/>
      <c r="K391" s="17"/>
      <c r="L391" s="17"/>
      <c r="M391" s="17"/>
      <c r="N391" s="17"/>
      <c r="O391" s="17"/>
      <c r="P391" s="17"/>
      <c r="Q391" s="17"/>
      <c r="R391" s="17"/>
      <c r="S391" s="17"/>
      <c r="T391" s="17"/>
      <c r="U391" s="17"/>
      <c r="V391" s="17"/>
      <c r="W391" s="17"/>
    </row>
    <row r="392" spans="1:23" s="16" customFormat="1" ht="15" customHeight="1">
      <c r="A392" s="53"/>
      <c r="B392" s="20"/>
      <c r="C392" s="13"/>
      <c r="D392" s="13"/>
      <c r="E392" s="13"/>
      <c r="F392" s="37"/>
      <c r="G392" s="377"/>
      <c r="H392" s="37"/>
      <c r="I392" s="162"/>
      <c r="K392" s="17"/>
      <c r="L392" s="17"/>
      <c r="M392" s="17"/>
      <c r="N392" s="17"/>
      <c r="O392" s="17"/>
      <c r="P392" s="17"/>
      <c r="Q392" s="17"/>
      <c r="R392" s="17"/>
      <c r="S392" s="17"/>
      <c r="T392" s="17"/>
      <c r="U392" s="17"/>
      <c r="V392" s="17"/>
      <c r="W392" s="17"/>
    </row>
    <row r="393" spans="1:23" s="16" customFormat="1" ht="15" customHeight="1">
      <c r="A393" s="53"/>
      <c r="B393" s="20"/>
      <c r="C393" s="13"/>
      <c r="D393" s="13"/>
      <c r="E393" s="13"/>
      <c r="F393" s="37"/>
      <c r="G393" s="377"/>
      <c r="H393" s="37"/>
      <c r="I393" s="162"/>
      <c r="K393" s="17"/>
      <c r="L393" s="17"/>
      <c r="M393" s="17"/>
      <c r="N393" s="17"/>
      <c r="O393" s="17"/>
      <c r="P393" s="17"/>
      <c r="Q393" s="17"/>
      <c r="R393" s="17"/>
      <c r="S393" s="17"/>
      <c r="T393" s="17"/>
      <c r="U393" s="17"/>
      <c r="V393" s="17"/>
      <c r="W393" s="17"/>
    </row>
    <row r="394" spans="1:23" s="16" customFormat="1" ht="15" customHeight="1">
      <c r="A394" s="53"/>
      <c r="B394" s="20"/>
      <c r="C394" s="13"/>
      <c r="D394" s="13"/>
      <c r="E394" s="13"/>
      <c r="F394" s="37"/>
      <c r="G394" s="377"/>
      <c r="H394" s="37"/>
      <c r="I394" s="162"/>
      <c r="K394" s="17"/>
      <c r="L394" s="17"/>
      <c r="M394" s="17"/>
      <c r="N394" s="17"/>
      <c r="O394" s="17"/>
      <c r="P394" s="17"/>
      <c r="Q394" s="17"/>
      <c r="R394" s="17"/>
      <c r="S394" s="17"/>
      <c r="T394" s="17"/>
      <c r="U394" s="17"/>
      <c r="V394" s="17"/>
      <c r="W394" s="17"/>
    </row>
    <row r="395" spans="1:23" s="16" customFormat="1" ht="15" customHeight="1">
      <c r="A395" s="53"/>
      <c r="B395" s="20"/>
      <c r="C395" s="13"/>
      <c r="D395" s="13"/>
      <c r="E395" s="13"/>
      <c r="F395" s="37"/>
      <c r="G395" s="377"/>
      <c r="H395" s="37"/>
      <c r="I395" s="162"/>
      <c r="K395" s="17"/>
      <c r="L395" s="17"/>
      <c r="M395" s="17"/>
      <c r="N395" s="17"/>
      <c r="O395" s="17"/>
      <c r="P395" s="17"/>
      <c r="Q395" s="17"/>
      <c r="R395" s="17"/>
      <c r="S395" s="17"/>
      <c r="T395" s="17"/>
      <c r="U395" s="17"/>
      <c r="V395" s="17"/>
      <c r="W395" s="17"/>
    </row>
    <row r="396" spans="1:23" s="16" customFormat="1" ht="15" customHeight="1">
      <c r="A396" s="53"/>
      <c r="B396" s="20"/>
      <c r="C396" s="13"/>
      <c r="D396" s="13"/>
      <c r="E396" s="13"/>
      <c r="F396" s="37"/>
      <c r="G396" s="377"/>
      <c r="H396" s="37"/>
      <c r="I396" s="162"/>
      <c r="K396" s="17"/>
      <c r="L396" s="17"/>
      <c r="M396" s="17"/>
      <c r="N396" s="17"/>
      <c r="O396" s="17"/>
      <c r="P396" s="17"/>
      <c r="Q396" s="17"/>
      <c r="R396" s="17"/>
      <c r="S396" s="17"/>
      <c r="T396" s="17"/>
      <c r="U396" s="17"/>
      <c r="V396" s="17"/>
      <c r="W396" s="17"/>
    </row>
    <row r="397" spans="1:23" s="16" customFormat="1" ht="15" customHeight="1">
      <c r="A397" s="53"/>
      <c r="B397" s="20"/>
      <c r="C397" s="13"/>
      <c r="D397" s="13"/>
      <c r="E397" s="13"/>
      <c r="F397" s="37"/>
      <c r="G397" s="377"/>
      <c r="H397" s="37"/>
      <c r="I397" s="162"/>
      <c r="K397" s="17"/>
      <c r="L397" s="17"/>
      <c r="M397" s="17"/>
      <c r="N397" s="17"/>
      <c r="O397" s="17"/>
      <c r="P397" s="17"/>
      <c r="Q397" s="17"/>
      <c r="R397" s="17"/>
      <c r="S397" s="17"/>
      <c r="T397" s="17"/>
      <c r="U397" s="17"/>
      <c r="V397" s="17"/>
      <c r="W397" s="17"/>
    </row>
    <row r="398" spans="1:23" s="16" customFormat="1" ht="15" customHeight="1">
      <c r="A398" s="53"/>
      <c r="B398" s="20"/>
      <c r="C398" s="13"/>
      <c r="D398" s="13"/>
      <c r="E398" s="13"/>
      <c r="F398" s="37"/>
      <c r="G398" s="377"/>
      <c r="H398" s="37"/>
      <c r="I398" s="162"/>
      <c r="K398" s="17"/>
      <c r="L398" s="17"/>
      <c r="M398" s="17"/>
      <c r="N398" s="17"/>
      <c r="O398" s="17"/>
      <c r="P398" s="17"/>
      <c r="Q398" s="17"/>
      <c r="R398" s="17"/>
      <c r="S398" s="17"/>
      <c r="T398" s="17"/>
      <c r="U398" s="17"/>
      <c r="V398" s="17"/>
      <c r="W398" s="17"/>
    </row>
    <row r="399" spans="1:23" s="16" customFormat="1" ht="15" customHeight="1">
      <c r="A399" s="53"/>
      <c r="B399" s="20"/>
      <c r="C399" s="13"/>
      <c r="D399" s="13"/>
      <c r="E399" s="13"/>
      <c r="F399" s="37"/>
      <c r="G399" s="377"/>
      <c r="H399" s="37"/>
      <c r="I399" s="162"/>
      <c r="K399" s="17"/>
      <c r="L399" s="17"/>
      <c r="M399" s="17"/>
      <c r="N399" s="17"/>
      <c r="O399" s="17"/>
      <c r="P399" s="17"/>
      <c r="Q399" s="17"/>
      <c r="R399" s="17"/>
      <c r="S399" s="17"/>
      <c r="T399" s="17"/>
      <c r="U399" s="17"/>
      <c r="V399" s="17"/>
      <c r="W399" s="17"/>
    </row>
    <row r="400" spans="1:23" s="16" customFormat="1" ht="15" customHeight="1">
      <c r="A400" s="53"/>
      <c r="B400" s="20"/>
      <c r="C400" s="13"/>
      <c r="D400" s="13"/>
      <c r="E400" s="13"/>
      <c r="F400" s="37"/>
      <c r="G400" s="377"/>
      <c r="H400" s="37"/>
      <c r="I400" s="162"/>
      <c r="K400" s="17"/>
      <c r="L400" s="17"/>
      <c r="M400" s="17"/>
      <c r="N400" s="17"/>
      <c r="O400" s="17"/>
      <c r="P400" s="17"/>
      <c r="Q400" s="17"/>
      <c r="R400" s="17"/>
      <c r="S400" s="17"/>
      <c r="T400" s="17"/>
      <c r="U400" s="17"/>
      <c r="V400" s="17"/>
      <c r="W400" s="17"/>
    </row>
    <row r="401" spans="1:23" s="16" customFormat="1" ht="15" customHeight="1">
      <c r="A401" s="53"/>
      <c r="B401" s="20"/>
      <c r="C401" s="13"/>
      <c r="D401" s="13"/>
      <c r="E401" s="13"/>
      <c r="F401" s="37"/>
      <c r="G401" s="377"/>
      <c r="H401" s="37"/>
      <c r="I401" s="162"/>
      <c r="K401" s="17"/>
      <c r="L401" s="17"/>
      <c r="M401" s="17"/>
      <c r="N401" s="17"/>
      <c r="O401" s="17"/>
      <c r="P401" s="17"/>
      <c r="Q401" s="17"/>
      <c r="R401" s="17"/>
      <c r="S401" s="17"/>
      <c r="T401" s="17"/>
      <c r="U401" s="17"/>
      <c r="V401" s="17"/>
      <c r="W401" s="17"/>
    </row>
    <row r="402" spans="1:23" s="16" customFormat="1" ht="15" customHeight="1">
      <c r="A402" s="53"/>
      <c r="B402" s="20"/>
      <c r="C402" s="13"/>
      <c r="D402" s="13"/>
      <c r="E402" s="13"/>
      <c r="F402" s="37"/>
      <c r="G402" s="377"/>
      <c r="H402" s="37"/>
      <c r="I402" s="162"/>
      <c r="K402" s="17"/>
      <c r="L402" s="17"/>
      <c r="M402" s="17"/>
      <c r="N402" s="17"/>
      <c r="O402" s="17"/>
      <c r="P402" s="17"/>
      <c r="Q402" s="17"/>
      <c r="R402" s="17"/>
      <c r="S402" s="17"/>
      <c r="T402" s="17"/>
      <c r="U402" s="17"/>
      <c r="V402" s="17"/>
      <c r="W402" s="17"/>
    </row>
    <row r="403" spans="1:23" s="16" customFormat="1" ht="15" customHeight="1">
      <c r="A403" s="53"/>
      <c r="B403" s="20"/>
      <c r="C403" s="13"/>
      <c r="D403" s="13"/>
      <c r="E403" s="13"/>
      <c r="F403" s="37"/>
      <c r="G403" s="377"/>
      <c r="H403" s="37"/>
      <c r="I403" s="162"/>
      <c r="K403" s="17"/>
      <c r="L403" s="17"/>
      <c r="M403" s="17"/>
      <c r="N403" s="17"/>
      <c r="O403" s="17"/>
      <c r="P403" s="17"/>
      <c r="Q403" s="17"/>
      <c r="R403" s="17"/>
      <c r="S403" s="17"/>
      <c r="T403" s="17"/>
      <c r="U403" s="17"/>
      <c r="V403" s="17"/>
      <c r="W403" s="17"/>
    </row>
    <row r="404" spans="1:23" s="16" customFormat="1" ht="15" customHeight="1">
      <c r="A404" s="53"/>
      <c r="B404" s="20"/>
      <c r="C404" s="13"/>
      <c r="D404" s="13"/>
      <c r="E404" s="13"/>
      <c r="F404" s="37"/>
      <c r="G404" s="377"/>
      <c r="H404" s="37"/>
      <c r="I404" s="162"/>
      <c r="K404" s="17"/>
      <c r="L404" s="17"/>
      <c r="M404" s="17"/>
      <c r="N404" s="17"/>
      <c r="O404" s="17"/>
      <c r="P404" s="17"/>
      <c r="Q404" s="17"/>
      <c r="R404" s="17"/>
      <c r="S404" s="17"/>
      <c r="T404" s="17"/>
      <c r="U404" s="17"/>
      <c r="V404" s="17"/>
      <c r="W404" s="17"/>
    </row>
    <row r="405" spans="1:23" s="16" customFormat="1" ht="15" customHeight="1">
      <c r="A405" s="53"/>
      <c r="B405" s="20"/>
      <c r="C405" s="13"/>
      <c r="D405" s="13"/>
      <c r="E405" s="13"/>
      <c r="F405" s="37"/>
      <c r="G405" s="377"/>
      <c r="H405" s="37"/>
      <c r="I405" s="162"/>
      <c r="K405" s="17"/>
      <c r="L405" s="17"/>
      <c r="M405" s="17"/>
      <c r="N405" s="17"/>
      <c r="O405" s="17"/>
      <c r="P405" s="17"/>
      <c r="Q405" s="17"/>
      <c r="R405" s="17"/>
      <c r="S405" s="17"/>
      <c r="T405" s="17"/>
      <c r="U405" s="17"/>
      <c r="V405" s="17"/>
      <c r="W405" s="17"/>
    </row>
    <row r="406" spans="1:23" s="16" customFormat="1" ht="15" customHeight="1">
      <c r="A406" s="53"/>
      <c r="B406" s="20"/>
      <c r="C406" s="13"/>
      <c r="D406" s="13"/>
      <c r="E406" s="13"/>
      <c r="F406" s="37"/>
      <c r="G406" s="377"/>
      <c r="H406" s="37"/>
      <c r="I406" s="162"/>
      <c r="K406" s="17"/>
      <c r="L406" s="17"/>
      <c r="M406" s="17"/>
      <c r="N406" s="17"/>
      <c r="O406" s="17"/>
      <c r="P406" s="17"/>
      <c r="Q406" s="17"/>
      <c r="R406" s="17"/>
      <c r="S406" s="17"/>
      <c r="T406" s="17"/>
      <c r="U406" s="17"/>
      <c r="V406" s="17"/>
      <c r="W406" s="17"/>
    </row>
    <row r="407" spans="1:23" s="16" customFormat="1" ht="15" customHeight="1">
      <c r="A407" s="53"/>
      <c r="B407" s="20"/>
      <c r="C407" s="13"/>
      <c r="D407" s="13"/>
      <c r="E407" s="13"/>
      <c r="F407" s="37"/>
      <c r="G407" s="377"/>
      <c r="H407" s="37"/>
      <c r="I407" s="162"/>
      <c r="K407" s="17"/>
      <c r="L407" s="17"/>
      <c r="M407" s="17"/>
      <c r="N407" s="17"/>
      <c r="O407" s="17"/>
      <c r="P407" s="17"/>
      <c r="Q407" s="17"/>
      <c r="R407" s="17"/>
      <c r="S407" s="17"/>
      <c r="T407" s="17"/>
      <c r="U407" s="17"/>
      <c r="V407" s="17"/>
      <c r="W407" s="17"/>
    </row>
    <row r="408" spans="1:23" s="16" customFormat="1" ht="15" customHeight="1">
      <c r="A408" s="53"/>
      <c r="B408" s="20"/>
      <c r="C408" s="13"/>
      <c r="D408" s="13"/>
      <c r="E408" s="13"/>
      <c r="F408" s="37"/>
      <c r="G408" s="377"/>
      <c r="H408" s="37"/>
      <c r="I408" s="162"/>
      <c r="K408" s="17"/>
      <c r="L408" s="17"/>
      <c r="M408" s="17"/>
      <c r="N408" s="17"/>
      <c r="O408" s="17"/>
      <c r="P408" s="17"/>
      <c r="Q408" s="17"/>
      <c r="R408" s="17"/>
      <c r="S408" s="17"/>
      <c r="T408" s="17"/>
      <c r="U408" s="17"/>
      <c r="V408" s="17"/>
      <c r="W408" s="17"/>
    </row>
    <row r="409" spans="1:23" s="16" customFormat="1" ht="15" customHeight="1">
      <c r="A409" s="53"/>
      <c r="B409" s="20"/>
      <c r="C409" s="13"/>
      <c r="D409" s="13"/>
      <c r="E409" s="13"/>
      <c r="F409" s="37"/>
      <c r="G409" s="377"/>
      <c r="H409" s="37"/>
      <c r="I409" s="162"/>
      <c r="K409" s="17"/>
      <c r="L409" s="17"/>
      <c r="M409" s="17"/>
      <c r="N409" s="17"/>
      <c r="O409" s="17"/>
      <c r="P409" s="17"/>
      <c r="Q409" s="17"/>
      <c r="R409" s="17"/>
      <c r="S409" s="17"/>
      <c r="T409" s="17"/>
      <c r="U409" s="17"/>
      <c r="V409" s="17"/>
      <c r="W409" s="17"/>
    </row>
    <row r="410" spans="1:23" s="16" customFormat="1" ht="15" customHeight="1">
      <c r="A410" s="53"/>
      <c r="B410" s="20"/>
      <c r="C410" s="13"/>
      <c r="D410" s="13"/>
      <c r="E410" s="13"/>
      <c r="F410" s="37"/>
      <c r="G410" s="377"/>
      <c r="H410" s="37"/>
      <c r="I410" s="162"/>
      <c r="K410" s="17"/>
      <c r="L410" s="17"/>
      <c r="M410" s="17"/>
      <c r="N410" s="17"/>
      <c r="O410" s="17"/>
      <c r="P410" s="17"/>
      <c r="Q410" s="17"/>
      <c r="R410" s="17"/>
      <c r="S410" s="17"/>
      <c r="T410" s="17"/>
      <c r="U410" s="17"/>
      <c r="V410" s="17"/>
      <c r="W410" s="17"/>
    </row>
    <row r="411" spans="1:23" s="16" customFormat="1" ht="15" customHeight="1">
      <c r="A411" s="53"/>
      <c r="B411" s="20"/>
      <c r="C411" s="13"/>
      <c r="D411" s="13"/>
      <c r="E411" s="13"/>
      <c r="F411" s="37"/>
      <c r="G411" s="377"/>
      <c r="H411" s="37"/>
      <c r="I411" s="162"/>
      <c r="K411" s="17"/>
      <c r="L411" s="17"/>
      <c r="M411" s="17"/>
      <c r="N411" s="17"/>
      <c r="O411" s="17"/>
      <c r="P411" s="17"/>
      <c r="Q411" s="17"/>
      <c r="R411" s="17"/>
      <c r="S411" s="17"/>
      <c r="T411" s="17"/>
      <c r="U411" s="17"/>
      <c r="V411" s="17"/>
      <c r="W411" s="17"/>
    </row>
    <row r="412" spans="1:23" s="16" customFormat="1" ht="15" customHeight="1">
      <c r="A412" s="53"/>
      <c r="B412" s="20"/>
      <c r="C412" s="13"/>
      <c r="D412" s="13"/>
      <c r="E412" s="13"/>
      <c r="F412" s="37"/>
      <c r="G412" s="377"/>
      <c r="H412" s="37"/>
      <c r="I412" s="162"/>
      <c r="K412" s="17"/>
      <c r="L412" s="17"/>
      <c r="M412" s="17"/>
      <c r="N412" s="17"/>
      <c r="O412" s="17"/>
      <c r="P412" s="17"/>
      <c r="Q412" s="17"/>
      <c r="R412" s="17"/>
      <c r="S412" s="17"/>
      <c r="T412" s="17"/>
      <c r="U412" s="17"/>
      <c r="V412" s="17"/>
      <c r="W412" s="17"/>
    </row>
    <row r="413" spans="1:23" s="16" customFormat="1" ht="15" customHeight="1">
      <c r="A413" s="53"/>
      <c r="B413" s="20"/>
      <c r="C413" s="13"/>
      <c r="D413" s="13"/>
      <c r="E413" s="13"/>
      <c r="F413" s="37"/>
      <c r="G413" s="377"/>
      <c r="H413" s="37"/>
      <c r="I413" s="162"/>
      <c r="K413" s="17"/>
      <c r="L413" s="17"/>
      <c r="M413" s="17"/>
      <c r="N413" s="17"/>
      <c r="O413" s="17"/>
      <c r="P413" s="17"/>
      <c r="Q413" s="17"/>
      <c r="R413" s="17"/>
      <c r="S413" s="17"/>
      <c r="T413" s="17"/>
      <c r="U413" s="17"/>
      <c r="V413" s="17"/>
      <c r="W413" s="17"/>
    </row>
    <row r="414" spans="1:23" s="16" customFormat="1" ht="15" customHeight="1">
      <c r="A414" s="53"/>
      <c r="B414" s="20"/>
      <c r="C414" s="13"/>
      <c r="D414" s="13"/>
      <c r="E414" s="13"/>
      <c r="F414" s="37"/>
      <c r="G414" s="377"/>
      <c r="H414" s="37"/>
      <c r="I414" s="162"/>
      <c r="K414" s="17"/>
      <c r="L414" s="17"/>
      <c r="M414" s="17"/>
      <c r="N414" s="17"/>
      <c r="O414" s="17"/>
      <c r="P414" s="17"/>
      <c r="Q414" s="17"/>
      <c r="R414" s="17"/>
      <c r="S414" s="17"/>
      <c r="T414" s="17"/>
      <c r="U414" s="17"/>
      <c r="V414" s="17"/>
      <c r="W414" s="17"/>
    </row>
    <row r="415" spans="1:23" s="16" customFormat="1" ht="15" customHeight="1">
      <c r="A415" s="53"/>
      <c r="B415" s="20"/>
      <c r="C415" s="13"/>
      <c r="D415" s="13"/>
      <c r="E415" s="13"/>
      <c r="F415" s="37"/>
      <c r="G415" s="377"/>
      <c r="H415" s="37"/>
      <c r="I415" s="162"/>
      <c r="K415" s="17"/>
      <c r="L415" s="17"/>
      <c r="M415" s="17"/>
      <c r="N415" s="17"/>
      <c r="O415" s="17"/>
      <c r="P415" s="17"/>
      <c r="Q415" s="17"/>
      <c r="R415" s="17"/>
      <c r="S415" s="17"/>
      <c r="T415" s="17"/>
      <c r="U415" s="17"/>
      <c r="V415" s="17"/>
      <c r="W415" s="17"/>
    </row>
    <row r="416" spans="1:23" s="16" customFormat="1" ht="15" customHeight="1">
      <c r="A416" s="53"/>
      <c r="B416" s="20"/>
      <c r="C416" s="13"/>
      <c r="D416" s="13"/>
      <c r="E416" s="13"/>
      <c r="F416" s="37"/>
      <c r="G416" s="377"/>
      <c r="H416" s="37"/>
      <c r="I416" s="162"/>
      <c r="K416" s="17"/>
      <c r="L416" s="17"/>
      <c r="M416" s="17"/>
      <c r="N416" s="17"/>
      <c r="O416" s="17"/>
      <c r="P416" s="17"/>
      <c r="Q416" s="17"/>
      <c r="R416" s="17"/>
      <c r="S416" s="17"/>
      <c r="T416" s="17"/>
      <c r="U416" s="17"/>
      <c r="V416" s="17"/>
      <c r="W416" s="17"/>
    </row>
    <row r="417" spans="1:23" s="16" customFormat="1" ht="15" customHeight="1">
      <c r="A417" s="53"/>
      <c r="B417" s="20"/>
      <c r="C417" s="13"/>
      <c r="D417" s="13"/>
      <c r="E417" s="13"/>
      <c r="F417" s="37"/>
      <c r="G417" s="377"/>
      <c r="H417" s="37"/>
      <c r="I417" s="162"/>
      <c r="K417" s="17"/>
      <c r="L417" s="17"/>
      <c r="M417" s="17"/>
      <c r="N417" s="17"/>
      <c r="O417" s="17"/>
      <c r="P417" s="17"/>
      <c r="Q417" s="17"/>
      <c r="R417" s="17"/>
      <c r="S417" s="17"/>
      <c r="T417" s="17"/>
      <c r="U417" s="17"/>
      <c r="V417" s="17"/>
      <c r="W417" s="17"/>
    </row>
    <row r="418" spans="1:23" s="16" customFormat="1" ht="15" customHeight="1">
      <c r="A418" s="53"/>
      <c r="B418" s="20"/>
      <c r="C418" s="13"/>
      <c r="D418" s="13"/>
      <c r="E418" s="13"/>
      <c r="F418" s="37"/>
      <c r="G418" s="377"/>
      <c r="H418" s="37"/>
      <c r="I418" s="162"/>
      <c r="K418" s="17"/>
      <c r="L418" s="17"/>
      <c r="M418" s="17"/>
      <c r="N418" s="17"/>
      <c r="O418" s="17"/>
      <c r="P418" s="17"/>
      <c r="Q418" s="17"/>
      <c r="R418" s="17"/>
      <c r="S418" s="17"/>
      <c r="T418" s="17"/>
      <c r="U418" s="17"/>
      <c r="V418" s="17"/>
      <c r="W418" s="17"/>
    </row>
    <row r="419" spans="1:23" s="16" customFormat="1" ht="15" customHeight="1">
      <c r="A419" s="53"/>
      <c r="B419" s="20"/>
      <c r="C419" s="13"/>
      <c r="D419" s="13"/>
      <c r="E419" s="13"/>
      <c r="F419" s="37"/>
      <c r="G419" s="377"/>
      <c r="H419" s="37"/>
      <c r="I419" s="162"/>
      <c r="K419" s="17"/>
      <c r="L419" s="17"/>
      <c r="M419" s="17"/>
      <c r="N419" s="17"/>
      <c r="O419" s="17"/>
      <c r="P419" s="17"/>
      <c r="Q419" s="17"/>
      <c r="R419" s="17"/>
      <c r="S419" s="17"/>
      <c r="T419" s="17"/>
      <c r="U419" s="17"/>
      <c r="V419" s="17"/>
      <c r="W419" s="17"/>
    </row>
    <row r="420" spans="1:23" s="16" customFormat="1" ht="15" customHeight="1">
      <c r="A420" s="53"/>
      <c r="B420" s="20"/>
      <c r="C420" s="13"/>
      <c r="D420" s="13"/>
      <c r="E420" s="13"/>
      <c r="F420" s="37"/>
      <c r="G420" s="377"/>
      <c r="H420" s="37"/>
      <c r="I420" s="162"/>
      <c r="K420" s="17"/>
      <c r="L420" s="17"/>
      <c r="M420" s="17"/>
      <c r="N420" s="17"/>
      <c r="O420" s="17"/>
      <c r="P420" s="17"/>
      <c r="Q420" s="17"/>
      <c r="R420" s="17"/>
      <c r="S420" s="17"/>
      <c r="T420" s="17"/>
      <c r="U420" s="17"/>
      <c r="V420" s="17"/>
      <c r="W420" s="17"/>
    </row>
    <row r="421" spans="1:23" s="16" customFormat="1" ht="15" customHeight="1">
      <c r="A421" s="53"/>
      <c r="B421" s="20"/>
      <c r="C421" s="13"/>
      <c r="D421" s="13"/>
      <c r="E421" s="13"/>
      <c r="F421" s="37"/>
      <c r="G421" s="377"/>
      <c r="H421" s="37"/>
      <c r="I421" s="162"/>
      <c r="K421" s="17"/>
      <c r="L421" s="17"/>
      <c r="M421" s="17"/>
      <c r="N421" s="17"/>
      <c r="O421" s="17"/>
      <c r="P421" s="17"/>
      <c r="Q421" s="17"/>
      <c r="R421" s="17"/>
      <c r="S421" s="17"/>
      <c r="T421" s="17"/>
      <c r="U421" s="17"/>
      <c r="V421" s="17"/>
      <c r="W421" s="17"/>
    </row>
    <row r="422" spans="1:23" s="16" customFormat="1" ht="15" customHeight="1">
      <c r="A422" s="53"/>
      <c r="B422" s="20"/>
      <c r="C422" s="13"/>
      <c r="D422" s="13"/>
      <c r="E422" s="13"/>
      <c r="F422" s="37"/>
      <c r="G422" s="377"/>
      <c r="H422" s="37"/>
      <c r="I422" s="162"/>
      <c r="K422" s="17"/>
      <c r="L422" s="17"/>
      <c r="M422" s="17"/>
      <c r="N422" s="17"/>
      <c r="O422" s="17"/>
      <c r="P422" s="17"/>
      <c r="Q422" s="17"/>
      <c r="R422" s="17"/>
      <c r="S422" s="17"/>
      <c r="T422" s="17"/>
      <c r="U422" s="17"/>
      <c r="V422" s="17"/>
      <c r="W422" s="17"/>
    </row>
    <row r="423" spans="1:23" s="16" customFormat="1" ht="15" customHeight="1">
      <c r="A423" s="53"/>
      <c r="B423" s="20"/>
      <c r="C423" s="13"/>
      <c r="D423" s="13"/>
      <c r="E423" s="13"/>
      <c r="F423" s="37"/>
      <c r="G423" s="377"/>
      <c r="H423" s="37"/>
      <c r="I423" s="162"/>
      <c r="K423" s="17"/>
      <c r="L423" s="17"/>
      <c r="M423" s="17"/>
      <c r="N423" s="17"/>
      <c r="O423" s="17"/>
      <c r="P423" s="17"/>
      <c r="Q423" s="17"/>
      <c r="R423" s="17"/>
      <c r="S423" s="17"/>
      <c r="T423" s="17"/>
      <c r="U423" s="17"/>
      <c r="V423" s="17"/>
      <c r="W423" s="17"/>
    </row>
    <row r="424" spans="1:23" s="16" customFormat="1" ht="15" customHeight="1">
      <c r="A424" s="53"/>
      <c r="B424" s="20"/>
      <c r="C424" s="13"/>
      <c r="D424" s="13"/>
      <c r="E424" s="13"/>
      <c r="F424" s="37"/>
      <c r="G424" s="377"/>
      <c r="H424" s="37"/>
      <c r="I424" s="162"/>
      <c r="K424" s="17"/>
      <c r="L424" s="17"/>
      <c r="M424" s="17"/>
      <c r="N424" s="17"/>
      <c r="O424" s="17"/>
      <c r="P424" s="17"/>
      <c r="Q424" s="17"/>
      <c r="R424" s="17"/>
      <c r="S424" s="17"/>
      <c r="T424" s="17"/>
      <c r="U424" s="17"/>
      <c r="V424" s="17"/>
      <c r="W424" s="17"/>
    </row>
    <row r="425" spans="1:23" s="16" customFormat="1" ht="15" customHeight="1">
      <c r="A425" s="53"/>
      <c r="B425" s="20"/>
      <c r="C425" s="13"/>
      <c r="D425" s="13"/>
      <c r="E425" s="13"/>
      <c r="F425" s="37"/>
      <c r="G425" s="377"/>
      <c r="H425" s="37"/>
      <c r="I425" s="162"/>
      <c r="K425" s="17"/>
      <c r="L425" s="17"/>
      <c r="M425" s="17"/>
      <c r="N425" s="17"/>
      <c r="O425" s="17"/>
      <c r="P425" s="17"/>
      <c r="Q425" s="17"/>
      <c r="R425" s="17"/>
      <c r="S425" s="17"/>
      <c r="T425" s="17"/>
      <c r="U425" s="17"/>
      <c r="V425" s="17"/>
      <c r="W425" s="17"/>
    </row>
    <row r="426" spans="1:23" s="16" customFormat="1" ht="15" customHeight="1">
      <c r="A426" s="53"/>
      <c r="B426" s="20"/>
      <c r="C426" s="13"/>
      <c r="D426" s="13"/>
      <c r="E426" s="13"/>
      <c r="F426" s="37"/>
      <c r="G426" s="377"/>
      <c r="H426" s="37"/>
      <c r="I426" s="162"/>
      <c r="K426" s="17"/>
      <c r="L426" s="17"/>
      <c r="M426" s="17"/>
      <c r="N426" s="17"/>
      <c r="O426" s="17"/>
      <c r="P426" s="17"/>
      <c r="Q426" s="17"/>
      <c r="R426" s="17"/>
      <c r="S426" s="17"/>
      <c r="T426" s="17"/>
      <c r="U426" s="17"/>
      <c r="V426" s="17"/>
      <c r="W426" s="17"/>
    </row>
    <row r="427" spans="1:23" s="16" customFormat="1" ht="15" customHeight="1">
      <c r="A427" s="53"/>
      <c r="B427" s="20"/>
      <c r="C427" s="13"/>
      <c r="D427" s="13"/>
      <c r="E427" s="13"/>
      <c r="F427" s="37"/>
      <c r="G427" s="377"/>
      <c r="H427" s="37"/>
      <c r="I427" s="162"/>
      <c r="K427" s="17"/>
      <c r="L427" s="17"/>
      <c r="M427" s="17"/>
      <c r="N427" s="17"/>
      <c r="O427" s="17"/>
      <c r="P427" s="17"/>
      <c r="Q427" s="17"/>
      <c r="R427" s="17"/>
      <c r="S427" s="17"/>
      <c r="T427" s="17"/>
      <c r="U427" s="17"/>
      <c r="V427" s="17"/>
      <c r="W427" s="17"/>
    </row>
    <row r="428" spans="1:23" s="16" customFormat="1" ht="15" customHeight="1">
      <c r="A428" s="53"/>
      <c r="B428" s="20"/>
      <c r="C428" s="13"/>
      <c r="D428" s="13"/>
      <c r="E428" s="13"/>
      <c r="F428" s="37"/>
      <c r="G428" s="377"/>
      <c r="H428" s="37"/>
      <c r="I428" s="162"/>
      <c r="K428" s="17"/>
      <c r="L428" s="17"/>
      <c r="M428" s="17"/>
      <c r="N428" s="17"/>
      <c r="O428" s="17"/>
      <c r="P428" s="17"/>
      <c r="Q428" s="17"/>
      <c r="R428" s="17"/>
      <c r="S428" s="17"/>
      <c r="T428" s="17"/>
      <c r="U428" s="17"/>
      <c r="V428" s="17"/>
      <c r="W428" s="17"/>
    </row>
    <row r="429" spans="1:23" s="16" customFormat="1" ht="15" customHeight="1">
      <c r="A429" s="53"/>
      <c r="B429" s="20"/>
      <c r="C429" s="13"/>
      <c r="D429" s="13"/>
      <c r="E429" s="13"/>
      <c r="F429" s="37"/>
      <c r="G429" s="377"/>
      <c r="H429" s="37"/>
      <c r="I429" s="162"/>
      <c r="K429" s="17"/>
      <c r="L429" s="17"/>
      <c r="M429" s="17"/>
      <c r="N429" s="17"/>
      <c r="O429" s="17"/>
      <c r="P429" s="17"/>
      <c r="Q429" s="17"/>
      <c r="R429" s="17"/>
      <c r="S429" s="17"/>
      <c r="T429" s="17"/>
      <c r="U429" s="17"/>
      <c r="V429" s="17"/>
      <c r="W429" s="17"/>
    </row>
    <row r="430" spans="1:23" s="16" customFormat="1" ht="15" customHeight="1">
      <c r="A430" s="53"/>
      <c r="B430" s="20"/>
      <c r="C430" s="13"/>
      <c r="D430" s="13"/>
      <c r="E430" s="13"/>
      <c r="F430" s="37"/>
      <c r="G430" s="377"/>
      <c r="H430" s="37"/>
      <c r="I430" s="162"/>
      <c r="K430" s="17"/>
      <c r="L430" s="17"/>
      <c r="M430" s="17"/>
      <c r="N430" s="17"/>
      <c r="O430" s="17"/>
      <c r="P430" s="17"/>
      <c r="Q430" s="17"/>
      <c r="R430" s="17"/>
      <c r="S430" s="17"/>
      <c r="T430" s="17"/>
      <c r="U430" s="17"/>
      <c r="V430" s="17"/>
      <c r="W430" s="17"/>
    </row>
    <row r="431" spans="1:23" s="16" customFormat="1" ht="15" customHeight="1">
      <c r="A431" s="53"/>
      <c r="B431" s="20"/>
      <c r="C431" s="13"/>
      <c r="D431" s="13"/>
      <c r="E431" s="13"/>
      <c r="F431" s="37"/>
      <c r="G431" s="377"/>
      <c r="H431" s="37"/>
      <c r="I431" s="162"/>
      <c r="K431" s="17"/>
      <c r="L431" s="17"/>
      <c r="M431" s="17"/>
      <c r="N431" s="17"/>
      <c r="O431" s="17"/>
      <c r="P431" s="17"/>
      <c r="Q431" s="17"/>
      <c r="R431" s="17"/>
      <c r="S431" s="17"/>
      <c r="T431" s="17"/>
      <c r="U431" s="17"/>
      <c r="V431" s="17"/>
      <c r="W431" s="17"/>
    </row>
    <row r="432" spans="1:23" s="16" customFormat="1" ht="15" customHeight="1">
      <c r="A432" s="53"/>
      <c r="B432" s="20"/>
      <c r="C432" s="13"/>
      <c r="D432" s="13"/>
      <c r="E432" s="13"/>
      <c r="F432" s="37"/>
      <c r="G432" s="377"/>
      <c r="H432" s="37"/>
      <c r="I432" s="162"/>
      <c r="K432" s="17"/>
      <c r="L432" s="17"/>
      <c r="M432" s="17"/>
      <c r="N432" s="17"/>
      <c r="O432" s="17"/>
      <c r="P432" s="17"/>
      <c r="Q432" s="17"/>
      <c r="R432" s="17"/>
      <c r="S432" s="17"/>
      <c r="T432" s="17"/>
      <c r="U432" s="17"/>
      <c r="V432" s="17"/>
      <c r="W432" s="17"/>
    </row>
    <row r="433" spans="1:23" s="16" customFormat="1" ht="15" customHeight="1">
      <c r="A433" s="53"/>
      <c r="B433" s="20"/>
      <c r="C433" s="13"/>
      <c r="D433" s="13"/>
      <c r="E433" s="13"/>
      <c r="F433" s="37"/>
      <c r="G433" s="377"/>
      <c r="H433" s="37"/>
      <c r="I433" s="162"/>
      <c r="K433" s="17"/>
      <c r="L433" s="17"/>
      <c r="M433" s="17"/>
      <c r="N433" s="17"/>
      <c r="O433" s="17"/>
      <c r="P433" s="17"/>
      <c r="Q433" s="17"/>
      <c r="R433" s="17"/>
      <c r="S433" s="17"/>
      <c r="T433" s="17"/>
      <c r="U433" s="17"/>
      <c r="V433" s="17"/>
      <c r="W433" s="17"/>
    </row>
    <row r="434" spans="1:23" s="16" customFormat="1" ht="15" customHeight="1">
      <c r="A434" s="53"/>
      <c r="B434" s="20"/>
      <c r="C434" s="13"/>
      <c r="D434" s="13"/>
      <c r="E434" s="13"/>
      <c r="F434" s="37"/>
      <c r="G434" s="377"/>
      <c r="H434" s="37"/>
      <c r="I434" s="162"/>
      <c r="K434" s="17"/>
      <c r="L434" s="17"/>
      <c r="M434" s="17"/>
      <c r="N434" s="17"/>
      <c r="O434" s="17"/>
      <c r="P434" s="17"/>
      <c r="Q434" s="17"/>
      <c r="R434" s="17"/>
      <c r="S434" s="17"/>
      <c r="T434" s="17"/>
      <c r="U434" s="17"/>
      <c r="V434" s="17"/>
      <c r="W434" s="17"/>
    </row>
    <row r="435" spans="1:23" s="16" customFormat="1" ht="15" customHeight="1">
      <c r="A435" s="53"/>
      <c r="B435" s="20"/>
      <c r="C435" s="13"/>
      <c r="D435" s="13"/>
      <c r="E435" s="13"/>
      <c r="F435" s="37"/>
      <c r="G435" s="377"/>
      <c r="H435" s="37"/>
      <c r="I435" s="162"/>
      <c r="K435" s="17"/>
      <c r="L435" s="17"/>
      <c r="M435" s="17"/>
      <c r="N435" s="17"/>
      <c r="O435" s="17"/>
      <c r="P435" s="17"/>
      <c r="Q435" s="17"/>
      <c r="R435" s="17"/>
      <c r="S435" s="17"/>
      <c r="T435" s="17"/>
      <c r="U435" s="17"/>
      <c r="V435" s="17"/>
      <c r="W435" s="17"/>
    </row>
    <row r="436" spans="1:23" s="16" customFormat="1" ht="15" customHeight="1">
      <c r="A436" s="53"/>
      <c r="B436" s="20"/>
      <c r="C436" s="13"/>
      <c r="D436" s="13"/>
      <c r="E436" s="13"/>
      <c r="F436" s="37"/>
      <c r="G436" s="377"/>
      <c r="H436" s="37"/>
      <c r="I436" s="162"/>
      <c r="K436" s="17"/>
      <c r="L436" s="17"/>
      <c r="M436" s="17"/>
      <c r="N436" s="17"/>
      <c r="O436" s="17"/>
      <c r="P436" s="17"/>
      <c r="Q436" s="17"/>
      <c r="R436" s="17"/>
      <c r="S436" s="17"/>
      <c r="T436" s="17"/>
      <c r="U436" s="17"/>
      <c r="V436" s="17"/>
      <c r="W436" s="17"/>
    </row>
    <row r="437" spans="1:23" s="16" customFormat="1" ht="15" customHeight="1">
      <c r="A437" s="53"/>
      <c r="B437" s="20"/>
      <c r="C437" s="13"/>
      <c r="D437" s="13"/>
      <c r="E437" s="13"/>
      <c r="F437" s="37"/>
      <c r="G437" s="377"/>
      <c r="H437" s="37"/>
      <c r="I437" s="162"/>
      <c r="K437" s="17"/>
      <c r="L437" s="17"/>
      <c r="M437" s="17"/>
      <c r="N437" s="17"/>
      <c r="O437" s="17"/>
      <c r="P437" s="17"/>
      <c r="Q437" s="17"/>
      <c r="R437" s="17"/>
      <c r="S437" s="17"/>
      <c r="T437" s="17"/>
      <c r="U437" s="17"/>
      <c r="V437" s="17"/>
      <c r="W437" s="17"/>
    </row>
    <row r="438" spans="1:23" s="16" customFormat="1" ht="15" customHeight="1">
      <c r="A438" s="53"/>
      <c r="B438" s="20"/>
      <c r="C438" s="13"/>
      <c r="D438" s="13"/>
      <c r="E438" s="13"/>
      <c r="F438" s="37"/>
      <c r="G438" s="377"/>
      <c r="H438" s="37"/>
      <c r="I438" s="162"/>
      <c r="K438" s="17"/>
      <c r="L438" s="17"/>
      <c r="M438" s="17"/>
      <c r="N438" s="17"/>
      <c r="O438" s="17"/>
      <c r="P438" s="17"/>
      <c r="Q438" s="17"/>
      <c r="R438" s="17"/>
      <c r="S438" s="17"/>
      <c r="T438" s="17"/>
      <c r="U438" s="17"/>
      <c r="V438" s="17"/>
      <c r="W438" s="17"/>
    </row>
    <row r="439" spans="1:23" s="16" customFormat="1" ht="15" customHeight="1">
      <c r="A439" s="53"/>
      <c r="B439" s="20"/>
      <c r="C439" s="13"/>
      <c r="D439" s="13"/>
      <c r="E439" s="13"/>
      <c r="F439" s="37"/>
      <c r="G439" s="377"/>
      <c r="H439" s="37"/>
      <c r="I439" s="162"/>
      <c r="K439" s="17"/>
      <c r="L439" s="17"/>
      <c r="M439" s="17"/>
      <c r="N439" s="17"/>
      <c r="O439" s="17"/>
      <c r="P439" s="17"/>
      <c r="Q439" s="17"/>
      <c r="R439" s="17"/>
      <c r="S439" s="17"/>
      <c r="T439" s="17"/>
      <c r="U439" s="17"/>
      <c r="V439" s="17"/>
      <c r="W439" s="17"/>
    </row>
    <row r="440" spans="1:23" s="16" customFormat="1" ht="15" customHeight="1">
      <c r="A440" s="53"/>
      <c r="B440" s="20"/>
      <c r="C440" s="13"/>
      <c r="D440" s="13"/>
      <c r="E440" s="13"/>
      <c r="F440" s="37"/>
      <c r="G440" s="377"/>
      <c r="H440" s="37"/>
      <c r="I440" s="162"/>
      <c r="K440" s="17"/>
      <c r="L440" s="17"/>
      <c r="M440" s="17"/>
      <c r="N440" s="17"/>
      <c r="O440" s="17"/>
      <c r="P440" s="17"/>
      <c r="Q440" s="17"/>
      <c r="R440" s="17"/>
      <c r="S440" s="17"/>
      <c r="T440" s="17"/>
      <c r="U440" s="17"/>
      <c r="V440" s="17"/>
      <c r="W440" s="17"/>
    </row>
    <row r="441" spans="1:23" s="16" customFormat="1" ht="15" customHeight="1">
      <c r="A441" s="53"/>
      <c r="B441" s="20"/>
      <c r="C441" s="13"/>
      <c r="D441" s="13"/>
      <c r="E441" s="13"/>
      <c r="F441" s="37"/>
      <c r="G441" s="377"/>
      <c r="H441" s="37"/>
      <c r="I441" s="162"/>
      <c r="K441" s="17"/>
      <c r="L441" s="17"/>
      <c r="M441" s="17"/>
      <c r="N441" s="17"/>
      <c r="O441" s="17"/>
      <c r="P441" s="17"/>
      <c r="Q441" s="17"/>
      <c r="R441" s="17"/>
      <c r="S441" s="17"/>
      <c r="T441" s="17"/>
      <c r="U441" s="17"/>
      <c r="V441" s="17"/>
      <c r="W441" s="17"/>
    </row>
    <row r="442" spans="1:23" s="16" customFormat="1" ht="15" customHeight="1">
      <c r="A442" s="53"/>
      <c r="B442" s="20"/>
      <c r="C442" s="13"/>
      <c r="D442" s="13"/>
      <c r="E442" s="13"/>
      <c r="F442" s="37"/>
      <c r="G442" s="377"/>
      <c r="H442" s="37"/>
      <c r="I442" s="162"/>
      <c r="K442" s="17"/>
      <c r="L442" s="17"/>
      <c r="M442" s="17"/>
      <c r="N442" s="17"/>
      <c r="O442" s="17"/>
      <c r="P442" s="17"/>
      <c r="Q442" s="17"/>
      <c r="R442" s="17"/>
      <c r="S442" s="17"/>
      <c r="T442" s="17"/>
      <c r="U442" s="17"/>
      <c r="V442" s="17"/>
      <c r="W442" s="17"/>
    </row>
    <row r="443" spans="1:23" s="16" customFormat="1" ht="15" customHeight="1">
      <c r="A443" s="53"/>
      <c r="B443" s="20"/>
      <c r="C443" s="13"/>
      <c r="D443" s="13"/>
      <c r="E443" s="13"/>
      <c r="F443" s="37"/>
      <c r="G443" s="377"/>
      <c r="H443" s="37"/>
      <c r="I443" s="162"/>
      <c r="K443" s="17"/>
      <c r="L443" s="17"/>
      <c r="M443" s="17"/>
      <c r="N443" s="17"/>
      <c r="O443" s="17"/>
      <c r="P443" s="17"/>
      <c r="Q443" s="17"/>
      <c r="R443" s="17"/>
      <c r="S443" s="17"/>
      <c r="T443" s="17"/>
      <c r="U443" s="17"/>
      <c r="V443" s="17"/>
      <c r="W443" s="17"/>
    </row>
    <row r="444" spans="1:23" s="16" customFormat="1" ht="15" customHeight="1">
      <c r="A444" s="53"/>
      <c r="B444" s="20"/>
      <c r="C444" s="13"/>
      <c r="D444" s="13"/>
      <c r="E444" s="13"/>
      <c r="F444" s="37"/>
      <c r="G444" s="377"/>
      <c r="H444" s="37"/>
      <c r="I444" s="162"/>
      <c r="K444" s="17"/>
      <c r="L444" s="17"/>
      <c r="M444" s="17"/>
      <c r="N444" s="17"/>
      <c r="O444" s="17"/>
      <c r="P444" s="17"/>
      <c r="Q444" s="17"/>
      <c r="R444" s="17"/>
      <c r="S444" s="17"/>
      <c r="T444" s="17"/>
      <c r="U444" s="17"/>
      <c r="V444" s="17"/>
      <c r="W444" s="17"/>
    </row>
    <row r="445" spans="1:23" s="16" customFormat="1" ht="15" customHeight="1">
      <c r="A445" s="53"/>
      <c r="B445" s="20"/>
      <c r="C445" s="13"/>
      <c r="D445" s="13"/>
      <c r="E445" s="13"/>
      <c r="F445" s="37"/>
      <c r="G445" s="377"/>
      <c r="H445" s="37"/>
      <c r="I445" s="162"/>
      <c r="K445" s="17"/>
      <c r="L445" s="17"/>
      <c r="M445" s="17"/>
      <c r="N445" s="17"/>
      <c r="O445" s="17"/>
      <c r="P445" s="17"/>
      <c r="Q445" s="17"/>
      <c r="R445" s="17"/>
      <c r="S445" s="17"/>
      <c r="T445" s="17"/>
      <c r="U445" s="17"/>
      <c r="V445" s="17"/>
      <c r="W445" s="17"/>
    </row>
    <row r="446" spans="1:23" s="16" customFormat="1" ht="15" customHeight="1">
      <c r="A446" s="53"/>
      <c r="B446" s="20"/>
      <c r="C446" s="13"/>
      <c r="D446" s="13"/>
      <c r="E446" s="13"/>
      <c r="F446" s="37"/>
      <c r="G446" s="377"/>
      <c r="H446" s="37"/>
      <c r="I446" s="162"/>
      <c r="K446" s="17"/>
      <c r="L446" s="17"/>
      <c r="M446" s="17"/>
      <c r="N446" s="17"/>
      <c r="O446" s="17"/>
      <c r="P446" s="17"/>
      <c r="Q446" s="17"/>
      <c r="R446" s="17"/>
      <c r="S446" s="17"/>
      <c r="T446" s="17"/>
      <c r="U446" s="17"/>
      <c r="V446" s="17"/>
      <c r="W446" s="17"/>
    </row>
    <row r="447" spans="1:23" s="16" customFormat="1" ht="15" customHeight="1">
      <c r="A447" s="53"/>
      <c r="B447" s="20"/>
      <c r="C447" s="13"/>
      <c r="D447" s="13"/>
      <c r="E447" s="13"/>
      <c r="F447" s="37"/>
      <c r="G447" s="377"/>
      <c r="H447" s="37"/>
      <c r="I447" s="162"/>
      <c r="K447" s="17"/>
      <c r="L447" s="17"/>
      <c r="M447" s="17"/>
      <c r="N447" s="17"/>
      <c r="O447" s="17"/>
      <c r="P447" s="17"/>
      <c r="Q447" s="17"/>
      <c r="R447" s="17"/>
      <c r="S447" s="17"/>
      <c r="T447" s="17"/>
      <c r="U447" s="17"/>
      <c r="V447" s="17"/>
      <c r="W447" s="17"/>
    </row>
    <row r="448" spans="1:23" s="16" customFormat="1" ht="15" customHeight="1">
      <c r="A448" s="53"/>
      <c r="B448" s="20"/>
      <c r="C448" s="13"/>
      <c r="D448" s="13"/>
      <c r="E448" s="13"/>
      <c r="F448" s="37"/>
      <c r="G448" s="377"/>
      <c r="H448" s="37"/>
      <c r="I448" s="162"/>
      <c r="K448" s="17"/>
      <c r="L448" s="17"/>
      <c r="M448" s="17"/>
      <c r="N448" s="17"/>
      <c r="O448" s="17"/>
      <c r="P448" s="17"/>
      <c r="Q448" s="17"/>
      <c r="R448" s="17"/>
      <c r="S448" s="17"/>
      <c r="T448" s="17"/>
      <c r="U448" s="17"/>
      <c r="V448" s="17"/>
      <c r="W448" s="17"/>
    </row>
    <row r="449" spans="1:23" s="16" customFormat="1" ht="15" customHeight="1">
      <c r="A449" s="53"/>
      <c r="B449" s="20"/>
      <c r="C449" s="13"/>
      <c r="D449" s="13"/>
      <c r="E449" s="13"/>
      <c r="F449" s="37"/>
      <c r="G449" s="377"/>
      <c r="H449" s="37"/>
      <c r="I449" s="162"/>
      <c r="K449" s="17"/>
      <c r="L449" s="17"/>
      <c r="M449" s="17"/>
      <c r="N449" s="17"/>
      <c r="O449" s="17"/>
      <c r="P449" s="17"/>
      <c r="Q449" s="17"/>
      <c r="R449" s="17"/>
      <c r="S449" s="17"/>
      <c r="T449" s="17"/>
      <c r="U449" s="17"/>
      <c r="V449" s="17"/>
      <c r="W449" s="17"/>
    </row>
    <row r="450" spans="1:23" s="16" customFormat="1" ht="15" customHeight="1">
      <c r="A450" s="53"/>
      <c r="B450" s="20"/>
      <c r="C450" s="13"/>
      <c r="D450" s="13"/>
      <c r="E450" s="13"/>
      <c r="F450" s="37"/>
      <c r="G450" s="377"/>
      <c r="H450" s="37"/>
      <c r="I450" s="162"/>
      <c r="K450" s="17"/>
      <c r="L450" s="17"/>
      <c r="M450" s="17"/>
      <c r="N450" s="17"/>
      <c r="O450" s="17"/>
      <c r="P450" s="17"/>
      <c r="Q450" s="17"/>
      <c r="R450" s="17"/>
      <c r="S450" s="17"/>
      <c r="T450" s="17"/>
      <c r="U450" s="17"/>
      <c r="V450" s="17"/>
      <c r="W450" s="17"/>
    </row>
    <row r="451" spans="1:23" s="16" customFormat="1" ht="15" customHeight="1">
      <c r="A451" s="53"/>
      <c r="B451" s="20"/>
      <c r="C451" s="13"/>
      <c r="D451" s="13"/>
      <c r="E451" s="13"/>
      <c r="F451" s="37"/>
      <c r="G451" s="377"/>
      <c r="H451" s="37"/>
      <c r="I451" s="162"/>
      <c r="K451" s="17"/>
      <c r="L451" s="17"/>
      <c r="M451" s="17"/>
      <c r="N451" s="17"/>
      <c r="O451" s="17"/>
      <c r="P451" s="17"/>
      <c r="Q451" s="17"/>
      <c r="R451" s="17"/>
      <c r="S451" s="17"/>
      <c r="T451" s="17"/>
      <c r="U451" s="17"/>
      <c r="V451" s="17"/>
      <c r="W451" s="17"/>
    </row>
    <row r="452" spans="1:23" s="16" customFormat="1" ht="15" customHeight="1">
      <c r="A452" s="53"/>
      <c r="B452" s="20"/>
      <c r="C452" s="13"/>
      <c r="D452" s="13"/>
      <c r="E452" s="13"/>
      <c r="F452" s="37"/>
      <c r="G452" s="377"/>
      <c r="H452" s="37"/>
      <c r="I452" s="162"/>
      <c r="K452" s="17"/>
      <c r="L452" s="17"/>
      <c r="M452" s="17"/>
      <c r="N452" s="17"/>
      <c r="O452" s="17"/>
      <c r="P452" s="17"/>
      <c r="Q452" s="17"/>
      <c r="R452" s="17"/>
      <c r="S452" s="17"/>
      <c r="T452" s="17"/>
      <c r="U452" s="17"/>
      <c r="V452" s="17"/>
      <c r="W452" s="17"/>
    </row>
    <row r="453" spans="1:23" s="16" customFormat="1" ht="15" customHeight="1">
      <c r="A453" s="53"/>
      <c r="B453" s="20"/>
      <c r="C453" s="13"/>
      <c r="D453" s="13"/>
      <c r="E453" s="13"/>
      <c r="F453" s="37"/>
      <c r="G453" s="377"/>
      <c r="H453" s="37"/>
      <c r="I453" s="162"/>
      <c r="K453" s="17"/>
      <c r="L453" s="17"/>
      <c r="M453" s="17"/>
      <c r="N453" s="17"/>
      <c r="O453" s="17"/>
      <c r="P453" s="17"/>
      <c r="Q453" s="17"/>
      <c r="R453" s="17"/>
      <c r="S453" s="17"/>
      <c r="T453" s="17"/>
      <c r="U453" s="17"/>
      <c r="V453" s="17"/>
      <c r="W453" s="17"/>
    </row>
    <row r="454" spans="1:23" s="16" customFormat="1" ht="15" customHeight="1">
      <c r="A454" s="53"/>
      <c r="B454" s="20"/>
      <c r="C454" s="13"/>
      <c r="D454" s="13"/>
      <c r="E454" s="13"/>
      <c r="F454" s="37"/>
      <c r="G454" s="377"/>
      <c r="H454" s="37"/>
      <c r="I454" s="162"/>
      <c r="K454" s="17"/>
      <c r="L454" s="17"/>
      <c r="M454" s="17"/>
      <c r="N454" s="17"/>
      <c r="O454" s="17"/>
      <c r="P454" s="17"/>
      <c r="Q454" s="17"/>
      <c r="R454" s="17"/>
      <c r="S454" s="17"/>
      <c r="T454" s="17"/>
      <c r="U454" s="17"/>
      <c r="V454" s="17"/>
      <c r="W454" s="17"/>
    </row>
    <row r="455" spans="1:23" s="16" customFormat="1" ht="15" customHeight="1">
      <c r="A455" s="53"/>
      <c r="B455" s="20"/>
      <c r="C455" s="13"/>
      <c r="D455" s="13"/>
      <c r="E455" s="13"/>
      <c r="F455" s="37"/>
      <c r="G455" s="377"/>
      <c r="H455" s="37"/>
      <c r="I455" s="162"/>
      <c r="K455" s="17"/>
      <c r="L455" s="17"/>
      <c r="M455" s="17"/>
      <c r="N455" s="17"/>
      <c r="O455" s="17"/>
      <c r="P455" s="17"/>
      <c r="Q455" s="17"/>
      <c r="R455" s="17"/>
      <c r="S455" s="17"/>
      <c r="T455" s="17"/>
      <c r="U455" s="17"/>
      <c r="V455" s="17"/>
      <c r="W455" s="17"/>
    </row>
    <row r="456" spans="1:23" s="16" customFormat="1" ht="15" customHeight="1">
      <c r="A456" s="53"/>
      <c r="B456" s="20"/>
      <c r="C456" s="13"/>
      <c r="D456" s="13"/>
      <c r="E456" s="13"/>
      <c r="F456" s="37"/>
      <c r="G456" s="377"/>
      <c r="H456" s="37"/>
      <c r="I456" s="162"/>
      <c r="K456" s="17"/>
      <c r="L456" s="17"/>
      <c r="M456" s="17"/>
      <c r="N456" s="17"/>
      <c r="O456" s="17"/>
      <c r="P456" s="17"/>
      <c r="Q456" s="17"/>
      <c r="R456" s="17"/>
      <c r="S456" s="17"/>
      <c r="T456" s="17"/>
      <c r="U456" s="17"/>
      <c r="V456" s="17"/>
      <c r="W456" s="17"/>
    </row>
    <row r="457" spans="1:23" s="16" customFormat="1" ht="15" customHeight="1">
      <c r="A457" s="53"/>
      <c r="B457" s="20"/>
      <c r="C457" s="13"/>
      <c r="D457" s="13"/>
      <c r="E457" s="13"/>
      <c r="F457" s="37"/>
      <c r="G457" s="377"/>
      <c r="H457" s="37"/>
      <c r="I457" s="162"/>
      <c r="K457" s="17"/>
      <c r="L457" s="17"/>
      <c r="M457" s="17"/>
      <c r="N457" s="17"/>
      <c r="O457" s="17"/>
      <c r="P457" s="17"/>
      <c r="Q457" s="17"/>
      <c r="R457" s="17"/>
      <c r="S457" s="17"/>
      <c r="T457" s="17"/>
      <c r="U457" s="17"/>
      <c r="V457" s="17"/>
      <c r="W457" s="17"/>
    </row>
    <row r="458" spans="1:23" s="16" customFormat="1" ht="15" customHeight="1">
      <c r="A458" s="53"/>
      <c r="B458" s="20"/>
      <c r="C458" s="13"/>
      <c r="D458" s="13"/>
      <c r="E458" s="13"/>
      <c r="F458" s="37"/>
      <c r="G458" s="377"/>
      <c r="H458" s="37"/>
      <c r="I458" s="162"/>
      <c r="K458" s="17"/>
      <c r="L458" s="17"/>
      <c r="M458" s="17"/>
      <c r="N458" s="17"/>
      <c r="O458" s="17"/>
      <c r="P458" s="17"/>
      <c r="Q458" s="17"/>
      <c r="R458" s="17"/>
      <c r="S458" s="17"/>
      <c r="T458" s="17"/>
      <c r="U458" s="17"/>
      <c r="V458" s="17"/>
      <c r="W458" s="17"/>
    </row>
    <row r="459" spans="1:23" s="16" customFormat="1" ht="15" customHeight="1">
      <c r="A459" s="53"/>
      <c r="B459" s="20"/>
      <c r="C459" s="13"/>
      <c r="D459" s="13"/>
      <c r="E459" s="13"/>
      <c r="F459" s="37"/>
      <c r="G459" s="377"/>
      <c r="H459" s="37"/>
      <c r="I459" s="162"/>
      <c r="K459" s="17"/>
      <c r="L459" s="17"/>
      <c r="M459" s="17"/>
      <c r="N459" s="17"/>
      <c r="O459" s="17"/>
      <c r="P459" s="17"/>
      <c r="Q459" s="17"/>
      <c r="R459" s="17"/>
      <c r="S459" s="17"/>
      <c r="T459" s="17"/>
      <c r="U459" s="17"/>
      <c r="V459" s="17"/>
      <c r="W459" s="17"/>
    </row>
    <row r="460" spans="1:23" s="16" customFormat="1" ht="15" customHeight="1">
      <c r="A460" s="53"/>
      <c r="B460" s="20"/>
      <c r="C460" s="13"/>
      <c r="D460" s="13"/>
      <c r="E460" s="13"/>
      <c r="F460" s="37"/>
      <c r="G460" s="377"/>
      <c r="H460" s="37"/>
      <c r="I460" s="162"/>
      <c r="K460" s="17"/>
      <c r="L460" s="17"/>
      <c r="M460" s="17"/>
      <c r="N460" s="17"/>
      <c r="O460" s="17"/>
      <c r="P460" s="17"/>
      <c r="Q460" s="17"/>
      <c r="R460" s="17"/>
      <c r="S460" s="17"/>
      <c r="T460" s="17"/>
      <c r="U460" s="17"/>
      <c r="V460" s="17"/>
      <c r="W460" s="17"/>
    </row>
    <row r="461" spans="1:23" s="16" customFormat="1" ht="15" customHeight="1">
      <c r="A461" s="53"/>
      <c r="B461" s="20"/>
      <c r="C461" s="13"/>
      <c r="D461" s="13"/>
      <c r="E461" s="13"/>
      <c r="F461" s="37"/>
      <c r="G461" s="377"/>
      <c r="H461" s="37"/>
      <c r="I461" s="162"/>
      <c r="K461" s="17"/>
      <c r="L461" s="17"/>
      <c r="M461" s="17"/>
      <c r="N461" s="17"/>
      <c r="O461" s="17"/>
      <c r="P461" s="17"/>
      <c r="Q461" s="17"/>
      <c r="R461" s="17"/>
      <c r="S461" s="17"/>
      <c r="T461" s="17"/>
      <c r="U461" s="17"/>
      <c r="V461" s="17"/>
      <c r="W461" s="17"/>
    </row>
    <row r="462" spans="1:23" s="16" customFormat="1" ht="15" customHeight="1">
      <c r="A462" s="53"/>
      <c r="B462" s="20"/>
      <c r="C462" s="13"/>
      <c r="D462" s="13"/>
      <c r="E462" s="13"/>
      <c r="F462" s="37"/>
      <c r="G462" s="377"/>
      <c r="H462" s="37"/>
      <c r="I462" s="162"/>
      <c r="K462" s="17"/>
      <c r="L462" s="17"/>
      <c r="M462" s="17"/>
      <c r="N462" s="17"/>
      <c r="O462" s="17"/>
      <c r="P462" s="17"/>
      <c r="Q462" s="17"/>
      <c r="R462" s="17"/>
      <c r="S462" s="17"/>
      <c r="T462" s="17"/>
      <c r="U462" s="17"/>
      <c r="V462" s="17"/>
      <c r="W462" s="17"/>
    </row>
    <row r="463" spans="1:23" s="16" customFormat="1" ht="15" customHeight="1">
      <c r="A463" s="53"/>
      <c r="B463" s="20"/>
      <c r="C463" s="13"/>
      <c r="D463" s="13"/>
      <c r="E463" s="13"/>
      <c r="F463" s="37"/>
      <c r="G463" s="377"/>
      <c r="H463" s="37"/>
      <c r="I463" s="162"/>
      <c r="K463" s="17"/>
      <c r="L463" s="17"/>
      <c r="M463" s="17"/>
      <c r="N463" s="17"/>
      <c r="O463" s="17"/>
      <c r="P463" s="17"/>
      <c r="Q463" s="17"/>
      <c r="R463" s="17"/>
      <c r="S463" s="17"/>
      <c r="T463" s="17"/>
      <c r="U463" s="17"/>
      <c r="V463" s="17"/>
      <c r="W463" s="17"/>
    </row>
    <row r="464" spans="1:23" s="16" customFormat="1" ht="15" customHeight="1">
      <c r="A464" s="53"/>
      <c r="B464" s="20"/>
      <c r="C464" s="13"/>
      <c r="D464" s="13"/>
      <c r="E464" s="13"/>
      <c r="F464" s="37"/>
      <c r="G464" s="377"/>
      <c r="H464" s="37"/>
      <c r="I464" s="162"/>
      <c r="K464" s="17"/>
      <c r="L464" s="17"/>
      <c r="M464" s="17"/>
      <c r="N464" s="17"/>
      <c r="O464" s="17"/>
      <c r="P464" s="17"/>
      <c r="Q464" s="17"/>
      <c r="R464" s="17"/>
      <c r="S464" s="17"/>
      <c r="T464" s="17"/>
      <c r="U464" s="17"/>
      <c r="V464" s="17"/>
      <c r="W464" s="17"/>
    </row>
    <row r="465" spans="1:23" s="16" customFormat="1" ht="15" customHeight="1">
      <c r="A465" s="53"/>
      <c r="B465" s="20"/>
      <c r="C465" s="13"/>
      <c r="D465" s="13"/>
      <c r="E465" s="13"/>
      <c r="F465" s="37"/>
      <c r="G465" s="377"/>
      <c r="H465" s="37"/>
      <c r="I465" s="162"/>
      <c r="K465" s="17"/>
      <c r="L465" s="17"/>
      <c r="M465" s="17"/>
      <c r="N465" s="17"/>
      <c r="O465" s="17"/>
      <c r="P465" s="17"/>
      <c r="Q465" s="17"/>
      <c r="R465" s="17"/>
      <c r="S465" s="17"/>
      <c r="T465" s="17"/>
      <c r="U465" s="17"/>
      <c r="V465" s="17"/>
      <c r="W465" s="17"/>
    </row>
    <row r="466" spans="1:23" s="16" customFormat="1" ht="15" customHeight="1">
      <c r="A466" s="53"/>
      <c r="B466" s="20"/>
      <c r="C466" s="13"/>
      <c r="D466" s="13"/>
      <c r="E466" s="13"/>
      <c r="F466" s="37"/>
      <c r="G466" s="377"/>
      <c r="H466" s="37"/>
      <c r="I466" s="162"/>
      <c r="K466" s="17"/>
      <c r="L466" s="17"/>
      <c r="M466" s="17"/>
      <c r="N466" s="17"/>
      <c r="O466" s="17"/>
      <c r="P466" s="17"/>
      <c r="Q466" s="17"/>
      <c r="R466" s="17"/>
      <c r="S466" s="17"/>
      <c r="T466" s="17"/>
      <c r="U466" s="17"/>
      <c r="V466" s="17"/>
      <c r="W466" s="17"/>
    </row>
    <row r="467" spans="1:23" s="16" customFormat="1" ht="15" customHeight="1">
      <c r="A467" s="53"/>
      <c r="B467" s="20"/>
      <c r="C467" s="13"/>
      <c r="D467" s="13"/>
      <c r="E467" s="13"/>
      <c r="F467" s="37"/>
      <c r="G467" s="377"/>
      <c r="H467" s="37"/>
      <c r="I467" s="162"/>
      <c r="K467" s="17"/>
      <c r="L467" s="17"/>
      <c r="M467" s="17"/>
      <c r="N467" s="17"/>
      <c r="O467" s="17"/>
      <c r="P467" s="17"/>
      <c r="Q467" s="17"/>
      <c r="R467" s="17"/>
      <c r="S467" s="17"/>
      <c r="T467" s="17"/>
      <c r="U467" s="17"/>
      <c r="V467" s="17"/>
      <c r="W467" s="17"/>
    </row>
    <row r="468" spans="1:23" s="16" customFormat="1" ht="15" customHeight="1">
      <c r="A468" s="53"/>
      <c r="B468" s="20"/>
      <c r="C468" s="13"/>
      <c r="D468" s="13"/>
      <c r="E468" s="13"/>
      <c r="F468" s="37"/>
      <c r="G468" s="377"/>
      <c r="H468" s="37"/>
      <c r="I468" s="162"/>
      <c r="K468" s="17"/>
      <c r="L468" s="17"/>
      <c r="M468" s="17"/>
      <c r="N468" s="17"/>
      <c r="O468" s="17"/>
      <c r="P468" s="17"/>
      <c r="Q468" s="17"/>
      <c r="R468" s="17"/>
      <c r="S468" s="17"/>
      <c r="T468" s="17"/>
      <c r="U468" s="17"/>
      <c r="V468" s="17"/>
      <c r="W468" s="17"/>
    </row>
    <row r="469" spans="1:23" s="16" customFormat="1" ht="15" customHeight="1">
      <c r="A469" s="53"/>
      <c r="B469" s="20"/>
      <c r="C469" s="13"/>
      <c r="D469" s="13"/>
      <c r="E469" s="13"/>
      <c r="F469" s="37"/>
      <c r="G469" s="377"/>
      <c r="H469" s="37"/>
      <c r="I469" s="162"/>
      <c r="K469" s="17"/>
      <c r="L469" s="17"/>
      <c r="M469" s="17"/>
      <c r="N469" s="17"/>
      <c r="O469" s="17"/>
      <c r="P469" s="17"/>
      <c r="Q469" s="17"/>
      <c r="R469" s="17"/>
      <c r="S469" s="17"/>
      <c r="T469" s="17"/>
      <c r="U469" s="17"/>
      <c r="V469" s="17"/>
      <c r="W469" s="17"/>
    </row>
    <row r="470" spans="1:23" s="16" customFormat="1" ht="15" customHeight="1">
      <c r="A470" s="53"/>
      <c r="B470" s="20"/>
      <c r="C470" s="13"/>
      <c r="D470" s="13"/>
      <c r="E470" s="13"/>
      <c r="F470" s="37"/>
      <c r="G470" s="377"/>
      <c r="H470" s="37"/>
      <c r="I470" s="162"/>
      <c r="K470" s="17"/>
      <c r="L470" s="17"/>
      <c r="M470" s="17"/>
      <c r="N470" s="17"/>
      <c r="O470" s="17"/>
      <c r="P470" s="17"/>
      <c r="Q470" s="17"/>
      <c r="R470" s="17"/>
      <c r="S470" s="17"/>
      <c r="T470" s="17"/>
      <c r="U470" s="17"/>
      <c r="V470" s="17"/>
      <c r="W470" s="17"/>
    </row>
    <row r="471" spans="1:23" s="16" customFormat="1" ht="15" customHeight="1">
      <c r="A471" s="53"/>
      <c r="B471" s="20"/>
      <c r="C471" s="13"/>
      <c r="D471" s="13"/>
      <c r="E471" s="13"/>
      <c r="F471" s="37"/>
      <c r="G471" s="377"/>
      <c r="H471" s="37"/>
      <c r="I471" s="162"/>
      <c r="K471" s="17"/>
      <c r="L471" s="17"/>
      <c r="M471" s="17"/>
      <c r="N471" s="17"/>
      <c r="O471" s="17"/>
      <c r="P471" s="17"/>
      <c r="Q471" s="17"/>
      <c r="R471" s="17"/>
      <c r="S471" s="17"/>
      <c r="T471" s="17"/>
      <c r="U471" s="17"/>
      <c r="V471" s="17"/>
      <c r="W471" s="17"/>
    </row>
    <row r="472" spans="1:23" s="16" customFormat="1" ht="15" customHeight="1">
      <c r="A472" s="53"/>
      <c r="B472" s="20"/>
      <c r="C472" s="13"/>
      <c r="D472" s="13"/>
      <c r="E472" s="13"/>
      <c r="F472" s="37"/>
      <c r="G472" s="377"/>
      <c r="H472" s="37"/>
      <c r="I472" s="162"/>
      <c r="K472" s="17"/>
      <c r="L472" s="17"/>
      <c r="M472" s="17"/>
      <c r="N472" s="17"/>
      <c r="O472" s="17"/>
      <c r="P472" s="17"/>
      <c r="Q472" s="17"/>
      <c r="R472" s="17"/>
      <c r="S472" s="17"/>
      <c r="T472" s="17"/>
      <c r="U472" s="17"/>
      <c r="V472" s="17"/>
      <c r="W472" s="17"/>
    </row>
    <row r="473" spans="1:23" s="16" customFormat="1" ht="15" customHeight="1">
      <c r="A473" s="53"/>
      <c r="B473" s="20"/>
      <c r="C473" s="13"/>
      <c r="D473" s="13"/>
      <c r="E473" s="13"/>
      <c r="F473" s="37"/>
      <c r="G473" s="377"/>
      <c r="H473" s="37"/>
      <c r="I473" s="162"/>
      <c r="K473" s="17"/>
      <c r="L473" s="17"/>
      <c r="M473" s="17"/>
      <c r="N473" s="17"/>
      <c r="O473" s="17"/>
      <c r="P473" s="17"/>
      <c r="Q473" s="17"/>
      <c r="R473" s="17"/>
      <c r="S473" s="17"/>
      <c r="T473" s="17"/>
      <c r="U473" s="17"/>
      <c r="V473" s="17"/>
      <c r="W473" s="17"/>
    </row>
    <row r="474" spans="1:23" s="16" customFormat="1" ht="15" customHeight="1">
      <c r="A474" s="53"/>
      <c r="B474" s="20"/>
      <c r="C474" s="13"/>
      <c r="D474" s="13"/>
      <c r="E474" s="13"/>
      <c r="F474" s="37"/>
      <c r="G474" s="377"/>
      <c r="H474" s="37"/>
      <c r="I474" s="162"/>
      <c r="K474" s="17"/>
      <c r="L474" s="17"/>
      <c r="M474" s="17"/>
      <c r="N474" s="17"/>
      <c r="O474" s="17"/>
      <c r="P474" s="17"/>
      <c r="Q474" s="17"/>
      <c r="R474" s="17"/>
      <c r="S474" s="17"/>
      <c r="T474" s="17"/>
      <c r="U474" s="17"/>
      <c r="V474" s="17"/>
      <c r="W474" s="17"/>
    </row>
    <row r="475" spans="1:23" s="16" customFormat="1" ht="15" customHeight="1">
      <c r="A475" s="53"/>
      <c r="B475" s="20"/>
      <c r="C475" s="13"/>
      <c r="D475" s="13"/>
      <c r="E475" s="13"/>
      <c r="F475" s="37"/>
      <c r="G475" s="377"/>
      <c r="H475" s="37"/>
      <c r="I475" s="162"/>
      <c r="K475" s="17"/>
      <c r="L475" s="17"/>
      <c r="M475" s="17"/>
      <c r="N475" s="17"/>
      <c r="O475" s="17"/>
      <c r="P475" s="17"/>
      <c r="Q475" s="17"/>
      <c r="R475" s="17"/>
      <c r="S475" s="17"/>
      <c r="T475" s="17"/>
      <c r="U475" s="17"/>
      <c r="V475" s="17"/>
      <c r="W475" s="17"/>
    </row>
    <row r="476" spans="1:23" s="16" customFormat="1" ht="15" customHeight="1">
      <c r="A476" s="53"/>
      <c r="B476" s="20"/>
      <c r="C476" s="13"/>
      <c r="D476" s="13"/>
      <c r="E476" s="13"/>
      <c r="F476" s="37"/>
      <c r="G476" s="377"/>
      <c r="H476" s="37"/>
      <c r="I476" s="162"/>
      <c r="K476" s="17"/>
      <c r="L476" s="17"/>
      <c r="M476" s="17"/>
      <c r="N476" s="17"/>
      <c r="O476" s="17"/>
      <c r="P476" s="17"/>
      <c r="Q476" s="17"/>
      <c r="R476" s="17"/>
      <c r="S476" s="17"/>
      <c r="T476" s="17"/>
      <c r="U476" s="17"/>
      <c r="V476" s="17"/>
      <c r="W476" s="17"/>
    </row>
    <row r="477" spans="1:23" s="16" customFormat="1" ht="15" customHeight="1">
      <c r="A477" s="53"/>
      <c r="B477" s="20"/>
      <c r="C477" s="13"/>
      <c r="D477" s="13"/>
      <c r="E477" s="13"/>
      <c r="F477" s="37"/>
      <c r="G477" s="377"/>
      <c r="H477" s="37"/>
      <c r="I477" s="162"/>
      <c r="K477" s="17"/>
      <c r="L477" s="17"/>
      <c r="M477" s="17"/>
      <c r="N477" s="17"/>
      <c r="O477" s="17"/>
      <c r="P477" s="17"/>
      <c r="Q477" s="17"/>
      <c r="R477" s="17"/>
      <c r="S477" s="17"/>
      <c r="T477" s="17"/>
      <c r="U477" s="17"/>
      <c r="V477" s="17"/>
      <c r="W477" s="17"/>
    </row>
    <row r="478" spans="1:23" s="16" customFormat="1" ht="15" customHeight="1">
      <c r="A478" s="53"/>
      <c r="B478" s="20"/>
      <c r="C478" s="13"/>
      <c r="D478" s="13"/>
      <c r="E478" s="13"/>
      <c r="F478" s="37"/>
      <c r="G478" s="377"/>
      <c r="H478" s="37"/>
      <c r="I478" s="162"/>
      <c r="K478" s="17"/>
      <c r="L478" s="17"/>
      <c r="M478" s="17"/>
      <c r="N478" s="17"/>
      <c r="O478" s="17"/>
      <c r="P478" s="17"/>
      <c r="Q478" s="17"/>
      <c r="R478" s="17"/>
      <c r="S478" s="17"/>
      <c r="T478" s="17"/>
      <c r="U478" s="17"/>
      <c r="V478" s="17"/>
      <c r="W478" s="17"/>
    </row>
    <row r="479" spans="1:23" s="16" customFormat="1" ht="15" customHeight="1">
      <c r="A479" s="53"/>
      <c r="B479" s="20"/>
      <c r="C479" s="13"/>
      <c r="D479" s="13"/>
      <c r="E479" s="13"/>
      <c r="F479" s="37"/>
      <c r="G479" s="377"/>
      <c r="H479" s="37"/>
      <c r="I479" s="162"/>
      <c r="K479" s="17"/>
      <c r="L479" s="17"/>
      <c r="M479" s="17"/>
      <c r="N479" s="17"/>
      <c r="O479" s="17"/>
      <c r="P479" s="17"/>
      <c r="Q479" s="17"/>
      <c r="R479" s="17"/>
      <c r="S479" s="17"/>
      <c r="T479" s="17"/>
      <c r="U479" s="17"/>
      <c r="V479" s="17"/>
      <c r="W479" s="17"/>
    </row>
    <row r="480" spans="1:23" s="16" customFormat="1" ht="15" customHeight="1">
      <c r="A480" s="53"/>
      <c r="B480" s="20"/>
      <c r="C480" s="13"/>
      <c r="D480" s="13"/>
      <c r="E480" s="13"/>
      <c r="F480" s="37"/>
      <c r="G480" s="377"/>
      <c r="H480" s="37"/>
      <c r="I480" s="162"/>
      <c r="K480" s="17"/>
      <c r="L480" s="17"/>
      <c r="M480" s="17"/>
      <c r="N480" s="17"/>
      <c r="O480" s="17"/>
      <c r="P480" s="17"/>
      <c r="Q480" s="17"/>
      <c r="R480" s="17"/>
      <c r="S480" s="17"/>
      <c r="T480" s="17"/>
      <c r="U480" s="17"/>
      <c r="V480" s="17"/>
      <c r="W480" s="17"/>
    </row>
    <row r="481" spans="1:23" s="16" customFormat="1" ht="15" customHeight="1">
      <c r="A481" s="53"/>
      <c r="B481" s="20"/>
      <c r="C481" s="13"/>
      <c r="D481" s="13"/>
      <c r="E481" s="13"/>
      <c r="F481" s="37"/>
      <c r="G481" s="377"/>
      <c r="H481" s="37"/>
      <c r="I481" s="162"/>
      <c r="K481" s="17"/>
      <c r="L481" s="17"/>
      <c r="M481" s="17"/>
      <c r="N481" s="17"/>
      <c r="O481" s="17"/>
      <c r="P481" s="17"/>
      <c r="Q481" s="17"/>
      <c r="R481" s="17"/>
      <c r="S481" s="17"/>
      <c r="T481" s="17"/>
      <c r="U481" s="17"/>
      <c r="V481" s="17"/>
      <c r="W481" s="17"/>
    </row>
    <row r="482" spans="1:23" s="16" customFormat="1" ht="15" customHeight="1">
      <c r="A482" s="53"/>
      <c r="B482" s="20"/>
      <c r="C482" s="13"/>
      <c r="D482" s="13"/>
      <c r="E482" s="13"/>
      <c r="F482" s="37"/>
      <c r="G482" s="377"/>
      <c r="H482" s="37"/>
      <c r="I482" s="162"/>
      <c r="K482" s="17"/>
      <c r="L482" s="17"/>
      <c r="M482" s="17"/>
      <c r="N482" s="17"/>
      <c r="O482" s="17"/>
      <c r="P482" s="17"/>
      <c r="Q482" s="17"/>
      <c r="R482" s="17"/>
      <c r="S482" s="17"/>
      <c r="T482" s="17"/>
      <c r="U482" s="17"/>
      <c r="V482" s="17"/>
      <c r="W482" s="17"/>
    </row>
    <row r="483" spans="1:23" s="16" customFormat="1" ht="15" customHeight="1">
      <c r="A483" s="53"/>
      <c r="B483" s="20"/>
      <c r="C483" s="13"/>
      <c r="D483" s="13"/>
      <c r="E483" s="13"/>
      <c r="F483" s="37"/>
      <c r="G483" s="377"/>
      <c r="H483" s="37"/>
      <c r="I483" s="162"/>
      <c r="K483" s="17"/>
      <c r="L483" s="17"/>
      <c r="M483" s="17"/>
      <c r="N483" s="17"/>
      <c r="O483" s="17"/>
      <c r="P483" s="17"/>
      <c r="Q483" s="17"/>
      <c r="R483" s="17"/>
      <c r="S483" s="17"/>
      <c r="T483" s="17"/>
      <c r="U483" s="17"/>
      <c r="V483" s="17"/>
      <c r="W483" s="17"/>
    </row>
    <row r="484" spans="1:23" s="16" customFormat="1" ht="15" customHeight="1">
      <c r="A484" s="53"/>
      <c r="B484" s="20"/>
      <c r="C484" s="13"/>
      <c r="D484" s="13"/>
      <c r="E484" s="13"/>
      <c r="F484" s="37"/>
      <c r="G484" s="377"/>
      <c r="H484" s="37"/>
      <c r="I484" s="162"/>
      <c r="K484" s="17"/>
      <c r="L484" s="17"/>
      <c r="M484" s="17"/>
      <c r="N484" s="17"/>
      <c r="O484" s="17"/>
      <c r="P484" s="17"/>
      <c r="Q484" s="17"/>
      <c r="R484" s="17"/>
      <c r="S484" s="17"/>
      <c r="T484" s="17"/>
      <c r="U484" s="17"/>
      <c r="V484" s="17"/>
      <c r="W484" s="17"/>
    </row>
    <row r="485" spans="1:23" s="16" customFormat="1" ht="15" customHeight="1">
      <c r="A485" s="53"/>
      <c r="B485" s="20"/>
      <c r="C485" s="13"/>
      <c r="D485" s="13"/>
      <c r="E485" s="13"/>
      <c r="F485" s="37"/>
      <c r="G485" s="377"/>
      <c r="H485" s="37"/>
      <c r="I485" s="162"/>
      <c r="K485" s="17"/>
      <c r="L485" s="17"/>
      <c r="M485" s="17"/>
      <c r="N485" s="17"/>
      <c r="O485" s="17"/>
      <c r="P485" s="17"/>
      <c r="Q485" s="17"/>
      <c r="R485" s="17"/>
      <c r="S485" s="17"/>
      <c r="T485" s="17"/>
      <c r="U485" s="17"/>
      <c r="V485" s="17"/>
      <c r="W485" s="17"/>
    </row>
    <row r="486" spans="1:23" s="16" customFormat="1" ht="15" customHeight="1">
      <c r="A486" s="53"/>
      <c r="B486" s="20"/>
      <c r="C486" s="13"/>
      <c r="D486" s="13"/>
      <c r="E486" s="13"/>
      <c r="F486" s="37"/>
      <c r="G486" s="377"/>
      <c r="H486" s="37"/>
      <c r="I486" s="162"/>
      <c r="K486" s="17"/>
      <c r="L486" s="17"/>
      <c r="M486" s="17"/>
      <c r="N486" s="17"/>
      <c r="O486" s="17"/>
      <c r="P486" s="17"/>
      <c r="Q486" s="17"/>
      <c r="R486" s="17"/>
      <c r="S486" s="17"/>
      <c r="T486" s="17"/>
      <c r="U486" s="17"/>
      <c r="V486" s="17"/>
      <c r="W486" s="17"/>
    </row>
    <row r="487" spans="1:23" s="16" customFormat="1" ht="15" customHeight="1">
      <c r="A487" s="53"/>
      <c r="B487" s="20"/>
      <c r="C487" s="13"/>
      <c r="D487" s="13"/>
      <c r="E487" s="13"/>
      <c r="F487" s="37"/>
      <c r="G487" s="377"/>
      <c r="H487" s="37"/>
      <c r="I487" s="162"/>
      <c r="K487" s="17"/>
      <c r="L487" s="17"/>
      <c r="M487" s="17"/>
      <c r="N487" s="17"/>
      <c r="O487" s="17"/>
      <c r="P487" s="17"/>
      <c r="Q487" s="17"/>
      <c r="R487" s="17"/>
      <c r="S487" s="17"/>
      <c r="T487" s="17"/>
      <c r="U487" s="17"/>
      <c r="V487" s="17"/>
      <c r="W487" s="17"/>
    </row>
    <row r="488" spans="1:23" s="16" customFormat="1" ht="15" customHeight="1">
      <c r="A488" s="53"/>
      <c r="B488" s="20"/>
      <c r="C488" s="13"/>
      <c r="D488" s="13"/>
      <c r="E488" s="13"/>
      <c r="F488" s="37"/>
      <c r="G488" s="377"/>
      <c r="H488" s="37"/>
      <c r="I488" s="162"/>
      <c r="K488" s="17"/>
      <c r="L488" s="17"/>
      <c r="M488" s="17"/>
      <c r="N488" s="17"/>
      <c r="O488" s="17"/>
      <c r="P488" s="17"/>
      <c r="Q488" s="17"/>
      <c r="R488" s="17"/>
      <c r="S488" s="17"/>
      <c r="T488" s="17"/>
      <c r="U488" s="17"/>
      <c r="V488" s="17"/>
      <c r="W488" s="17"/>
    </row>
    <row r="489" spans="1:23" s="16" customFormat="1" ht="15" customHeight="1">
      <c r="A489" s="53"/>
      <c r="B489" s="20"/>
      <c r="C489" s="13"/>
      <c r="D489" s="13"/>
      <c r="E489" s="13"/>
      <c r="F489" s="37"/>
      <c r="G489" s="377"/>
      <c r="H489" s="37"/>
      <c r="I489" s="162"/>
      <c r="K489" s="17"/>
      <c r="L489" s="17"/>
      <c r="M489" s="17"/>
      <c r="N489" s="17"/>
      <c r="O489" s="17"/>
      <c r="P489" s="17"/>
      <c r="Q489" s="17"/>
      <c r="R489" s="17"/>
      <c r="S489" s="17"/>
      <c r="T489" s="17"/>
      <c r="U489" s="17"/>
      <c r="V489" s="17"/>
      <c r="W489" s="17"/>
    </row>
    <row r="490" spans="1:23" s="16" customFormat="1" ht="15" customHeight="1">
      <c r="A490" s="53"/>
      <c r="B490" s="20"/>
      <c r="C490" s="13"/>
      <c r="D490" s="13"/>
      <c r="E490" s="13"/>
      <c r="F490" s="37"/>
      <c r="G490" s="377"/>
      <c r="H490" s="37"/>
      <c r="I490" s="162"/>
      <c r="K490" s="17"/>
      <c r="L490" s="17"/>
      <c r="M490" s="17"/>
      <c r="N490" s="17"/>
      <c r="O490" s="17"/>
      <c r="P490" s="17"/>
      <c r="Q490" s="17"/>
      <c r="R490" s="17"/>
      <c r="S490" s="17"/>
      <c r="T490" s="17"/>
      <c r="U490" s="17"/>
      <c r="V490" s="17"/>
      <c r="W490" s="17"/>
    </row>
    <row r="491" spans="1:23" s="16" customFormat="1" ht="15" customHeight="1">
      <c r="A491" s="53"/>
      <c r="B491" s="20"/>
      <c r="C491" s="13"/>
      <c r="D491" s="13"/>
      <c r="E491" s="13"/>
      <c r="F491" s="37"/>
      <c r="G491" s="377"/>
      <c r="H491" s="37"/>
      <c r="I491" s="162"/>
      <c r="K491" s="17"/>
      <c r="L491" s="17"/>
      <c r="M491" s="17"/>
      <c r="N491" s="17"/>
      <c r="O491" s="17"/>
      <c r="P491" s="17"/>
      <c r="Q491" s="17"/>
      <c r="R491" s="17"/>
      <c r="S491" s="17"/>
      <c r="T491" s="17"/>
      <c r="U491" s="17"/>
      <c r="V491" s="17"/>
      <c r="W491" s="17"/>
    </row>
    <row r="492" spans="1:23" s="16" customFormat="1" ht="15" customHeight="1">
      <c r="A492" s="53"/>
      <c r="B492" s="20"/>
      <c r="C492" s="13"/>
      <c r="D492" s="13"/>
      <c r="E492" s="13"/>
      <c r="F492" s="37"/>
      <c r="G492" s="377"/>
      <c r="H492" s="37"/>
      <c r="I492" s="162"/>
      <c r="K492" s="17"/>
      <c r="L492" s="17"/>
      <c r="M492" s="17"/>
      <c r="N492" s="17"/>
      <c r="O492" s="17"/>
      <c r="P492" s="17"/>
      <c r="Q492" s="17"/>
      <c r="R492" s="17"/>
      <c r="S492" s="17"/>
      <c r="T492" s="17"/>
      <c r="U492" s="17"/>
      <c r="V492" s="17"/>
      <c r="W492" s="17"/>
    </row>
    <row r="493" spans="1:23" s="16" customFormat="1" ht="15" customHeight="1">
      <c r="A493" s="53"/>
      <c r="B493" s="20"/>
      <c r="C493" s="13"/>
      <c r="D493" s="13"/>
      <c r="E493" s="13"/>
      <c r="F493" s="37"/>
      <c r="G493" s="377"/>
      <c r="H493" s="37"/>
      <c r="I493" s="162"/>
      <c r="K493" s="17"/>
      <c r="L493" s="17"/>
      <c r="M493" s="17"/>
      <c r="N493" s="17"/>
      <c r="O493" s="17"/>
      <c r="P493" s="17"/>
      <c r="Q493" s="17"/>
      <c r="R493" s="17"/>
      <c r="S493" s="17"/>
      <c r="T493" s="17"/>
      <c r="U493" s="17"/>
      <c r="V493" s="17"/>
      <c r="W493" s="17"/>
    </row>
    <row r="494" spans="1:23" s="16" customFormat="1" ht="15" customHeight="1">
      <c r="A494" s="53"/>
      <c r="B494" s="20"/>
      <c r="C494" s="13"/>
      <c r="D494" s="13"/>
      <c r="E494" s="13"/>
      <c r="F494" s="37"/>
      <c r="G494" s="377"/>
      <c r="H494" s="37"/>
      <c r="I494" s="162"/>
      <c r="K494" s="17"/>
      <c r="L494" s="17"/>
      <c r="M494" s="17"/>
      <c r="N494" s="17"/>
      <c r="O494" s="17"/>
      <c r="P494" s="17"/>
      <c r="Q494" s="17"/>
      <c r="R494" s="17"/>
      <c r="S494" s="17"/>
      <c r="T494" s="17"/>
      <c r="U494" s="17"/>
      <c r="V494" s="17"/>
      <c r="W494" s="17"/>
    </row>
    <row r="495" spans="1:23" s="16" customFormat="1" ht="15" customHeight="1">
      <c r="A495" s="53"/>
      <c r="B495" s="20"/>
      <c r="C495" s="13"/>
      <c r="D495" s="13"/>
      <c r="E495" s="13"/>
      <c r="F495" s="37"/>
      <c r="G495" s="377"/>
      <c r="H495" s="37"/>
      <c r="I495" s="162"/>
      <c r="K495" s="17"/>
      <c r="L495" s="17"/>
      <c r="M495" s="17"/>
      <c r="N495" s="17"/>
      <c r="O495" s="17"/>
      <c r="P495" s="17"/>
      <c r="Q495" s="17"/>
      <c r="R495" s="17"/>
      <c r="S495" s="17"/>
      <c r="T495" s="17"/>
      <c r="U495" s="17"/>
      <c r="V495" s="17"/>
      <c r="W495" s="17"/>
    </row>
    <row r="496" spans="1:23" s="16" customFormat="1" ht="15" customHeight="1">
      <c r="A496" s="53"/>
      <c r="B496" s="20"/>
      <c r="C496" s="13"/>
      <c r="D496" s="13"/>
      <c r="E496" s="13"/>
      <c r="F496" s="37"/>
      <c r="G496" s="377"/>
      <c r="H496" s="37"/>
      <c r="I496" s="162"/>
      <c r="K496" s="17"/>
      <c r="L496" s="17"/>
      <c r="M496" s="17"/>
      <c r="N496" s="17"/>
      <c r="O496" s="17"/>
      <c r="P496" s="17"/>
      <c r="Q496" s="17"/>
      <c r="R496" s="17"/>
      <c r="S496" s="17"/>
      <c r="T496" s="17"/>
      <c r="U496" s="17"/>
      <c r="V496" s="17"/>
      <c r="W496" s="17"/>
    </row>
    <row r="497" spans="1:23" s="16" customFormat="1" ht="15" customHeight="1">
      <c r="A497" s="53"/>
      <c r="B497" s="20"/>
      <c r="C497" s="13"/>
      <c r="D497" s="13"/>
      <c r="E497" s="13"/>
      <c r="F497" s="37"/>
      <c r="G497" s="377"/>
      <c r="H497" s="37"/>
      <c r="I497" s="162"/>
      <c r="K497" s="17"/>
      <c r="L497" s="17"/>
      <c r="M497" s="17"/>
      <c r="N497" s="17"/>
      <c r="O497" s="17"/>
      <c r="P497" s="17"/>
      <c r="Q497" s="17"/>
      <c r="R497" s="17"/>
      <c r="S497" s="17"/>
      <c r="T497" s="17"/>
      <c r="U497" s="17"/>
      <c r="V497" s="17"/>
      <c r="W497" s="17"/>
    </row>
    <row r="498" spans="1:23" s="16" customFormat="1" ht="15" customHeight="1">
      <c r="A498" s="53"/>
      <c r="B498" s="20"/>
      <c r="C498" s="13"/>
      <c r="D498" s="13"/>
      <c r="E498" s="13"/>
      <c r="F498" s="37"/>
      <c r="G498" s="377"/>
      <c r="H498" s="37"/>
      <c r="I498" s="162"/>
      <c r="K498" s="17"/>
      <c r="L498" s="17"/>
      <c r="M498" s="17"/>
      <c r="N498" s="17"/>
      <c r="O498" s="17"/>
      <c r="P498" s="17"/>
      <c r="Q498" s="17"/>
      <c r="R498" s="17"/>
      <c r="S498" s="17"/>
      <c r="T498" s="17"/>
      <c r="U498" s="17"/>
      <c r="V498" s="17"/>
      <c r="W498" s="17"/>
    </row>
    <row r="499" spans="1:23" s="16" customFormat="1" ht="15" customHeight="1">
      <c r="A499" s="53"/>
      <c r="B499" s="20"/>
      <c r="C499" s="13"/>
      <c r="D499" s="13"/>
      <c r="E499" s="13"/>
      <c r="F499" s="37"/>
      <c r="G499" s="377"/>
      <c r="H499" s="37"/>
      <c r="I499" s="162"/>
      <c r="K499" s="17"/>
      <c r="L499" s="17"/>
      <c r="M499" s="17"/>
      <c r="N499" s="17"/>
      <c r="O499" s="17"/>
      <c r="P499" s="17"/>
      <c r="Q499" s="17"/>
      <c r="R499" s="17"/>
      <c r="S499" s="17"/>
      <c r="T499" s="17"/>
      <c r="U499" s="17"/>
      <c r="V499" s="17"/>
      <c r="W499" s="17"/>
    </row>
    <row r="500" spans="1:23" s="16" customFormat="1" ht="15" customHeight="1">
      <c r="A500" s="53"/>
      <c r="B500" s="20"/>
      <c r="C500" s="13"/>
      <c r="D500" s="13"/>
      <c r="E500" s="13"/>
      <c r="F500" s="37"/>
      <c r="G500" s="377"/>
      <c r="H500" s="37"/>
      <c r="I500" s="162"/>
      <c r="K500" s="17"/>
      <c r="L500" s="17"/>
      <c r="M500" s="17"/>
      <c r="N500" s="17"/>
      <c r="O500" s="17"/>
      <c r="P500" s="17"/>
      <c r="Q500" s="17"/>
      <c r="R500" s="17"/>
      <c r="S500" s="17"/>
      <c r="T500" s="17"/>
      <c r="U500" s="17"/>
      <c r="V500" s="17"/>
      <c r="W500" s="17"/>
    </row>
    <row r="501" spans="1:23" s="16" customFormat="1" ht="15" customHeight="1">
      <c r="A501" s="53"/>
      <c r="B501" s="20"/>
      <c r="C501" s="13"/>
      <c r="D501" s="13"/>
      <c r="E501" s="13"/>
      <c r="F501" s="37"/>
      <c r="G501" s="377"/>
      <c r="H501" s="37"/>
      <c r="I501" s="162"/>
      <c r="K501" s="17"/>
      <c r="L501" s="17"/>
      <c r="M501" s="17"/>
      <c r="N501" s="17"/>
      <c r="O501" s="17"/>
      <c r="P501" s="17"/>
      <c r="Q501" s="17"/>
      <c r="R501" s="17"/>
      <c r="S501" s="17"/>
      <c r="T501" s="17"/>
      <c r="U501" s="17"/>
      <c r="V501" s="17"/>
      <c r="W501" s="17"/>
    </row>
    <row r="502" spans="1:23" s="16" customFormat="1" ht="15" customHeight="1">
      <c r="A502" s="53"/>
      <c r="B502" s="20"/>
      <c r="C502" s="13"/>
      <c r="D502" s="13"/>
      <c r="E502" s="13"/>
      <c r="F502" s="37"/>
      <c r="G502" s="377"/>
      <c r="H502" s="37"/>
      <c r="I502" s="162"/>
      <c r="K502" s="17"/>
      <c r="L502" s="17"/>
      <c r="M502" s="17"/>
      <c r="N502" s="17"/>
      <c r="O502" s="17"/>
      <c r="P502" s="17"/>
      <c r="Q502" s="17"/>
      <c r="R502" s="17"/>
      <c r="S502" s="17"/>
      <c r="T502" s="17"/>
      <c r="U502" s="17"/>
      <c r="V502" s="17"/>
      <c r="W502" s="17"/>
    </row>
    <row r="503" spans="1:23" s="16" customFormat="1" ht="15" customHeight="1">
      <c r="A503" s="53"/>
      <c r="B503" s="20"/>
      <c r="C503" s="13"/>
      <c r="D503" s="13"/>
      <c r="E503" s="13"/>
      <c r="F503" s="37"/>
      <c r="G503" s="377"/>
      <c r="H503" s="37"/>
      <c r="I503" s="162"/>
      <c r="K503" s="17"/>
      <c r="L503" s="17"/>
      <c r="M503" s="17"/>
      <c r="N503" s="17"/>
      <c r="O503" s="17"/>
      <c r="P503" s="17"/>
      <c r="Q503" s="17"/>
      <c r="R503" s="17"/>
      <c r="S503" s="17"/>
      <c r="T503" s="17"/>
      <c r="U503" s="17"/>
      <c r="V503" s="17"/>
      <c r="W503" s="17"/>
    </row>
    <row r="504" spans="1:23" s="16" customFormat="1" ht="15" customHeight="1">
      <c r="A504" s="53"/>
      <c r="B504" s="20"/>
      <c r="C504" s="13"/>
      <c r="D504" s="13"/>
      <c r="E504" s="13"/>
      <c r="F504" s="37"/>
      <c r="G504" s="377"/>
      <c r="H504" s="37"/>
      <c r="I504" s="162"/>
      <c r="K504" s="17"/>
      <c r="L504" s="17"/>
      <c r="M504" s="17"/>
      <c r="N504" s="17"/>
      <c r="O504" s="17"/>
      <c r="P504" s="17"/>
      <c r="Q504" s="17"/>
      <c r="R504" s="17"/>
      <c r="S504" s="17"/>
      <c r="T504" s="17"/>
      <c r="U504" s="17"/>
      <c r="V504" s="17"/>
      <c r="W504" s="17"/>
    </row>
    <row r="505" spans="1:23" s="16" customFormat="1" ht="15" customHeight="1">
      <c r="A505" s="53"/>
      <c r="B505" s="20"/>
      <c r="C505" s="13"/>
      <c r="D505" s="13"/>
      <c r="E505" s="13"/>
      <c r="F505" s="37"/>
      <c r="G505" s="377"/>
      <c r="H505" s="37"/>
      <c r="I505" s="162"/>
      <c r="K505" s="17"/>
      <c r="L505" s="17"/>
      <c r="M505" s="17"/>
      <c r="N505" s="17"/>
      <c r="O505" s="17"/>
      <c r="P505" s="17"/>
      <c r="Q505" s="17"/>
      <c r="R505" s="17"/>
      <c r="S505" s="17"/>
      <c r="T505" s="17"/>
      <c r="U505" s="17"/>
      <c r="V505" s="17"/>
      <c r="W505" s="17"/>
    </row>
    <row r="506" spans="1:23" s="16" customFormat="1" ht="15" customHeight="1">
      <c r="A506" s="53"/>
      <c r="B506" s="20"/>
      <c r="C506" s="13"/>
      <c r="D506" s="13"/>
      <c r="E506" s="13"/>
      <c r="F506" s="37"/>
      <c r="G506" s="377"/>
      <c r="H506" s="37"/>
      <c r="I506" s="162"/>
      <c r="K506" s="17"/>
      <c r="L506" s="17"/>
      <c r="M506" s="17"/>
      <c r="N506" s="17"/>
      <c r="O506" s="17"/>
      <c r="P506" s="17"/>
      <c r="Q506" s="17"/>
      <c r="R506" s="17"/>
      <c r="S506" s="17"/>
      <c r="T506" s="17"/>
      <c r="U506" s="17"/>
      <c r="V506" s="17"/>
      <c r="W506" s="17"/>
    </row>
    <row r="507" spans="1:23" s="16" customFormat="1" ht="15" customHeight="1">
      <c r="A507" s="53"/>
      <c r="B507" s="20"/>
      <c r="C507" s="13"/>
      <c r="D507" s="13"/>
      <c r="E507" s="13"/>
      <c r="F507" s="37"/>
      <c r="G507" s="377"/>
      <c r="H507" s="37"/>
      <c r="I507" s="162"/>
      <c r="K507" s="17"/>
      <c r="L507" s="17"/>
      <c r="M507" s="17"/>
      <c r="N507" s="17"/>
      <c r="O507" s="17"/>
      <c r="P507" s="17"/>
      <c r="Q507" s="17"/>
      <c r="R507" s="17"/>
      <c r="S507" s="17"/>
      <c r="T507" s="17"/>
      <c r="U507" s="17"/>
      <c r="V507" s="17"/>
      <c r="W507" s="17"/>
    </row>
    <row r="508" spans="1:23" s="16" customFormat="1" ht="15" customHeight="1">
      <c r="A508" s="53"/>
      <c r="B508" s="20"/>
      <c r="C508" s="13"/>
      <c r="D508" s="13"/>
      <c r="E508" s="13"/>
      <c r="F508" s="37"/>
      <c r="G508" s="377"/>
      <c r="H508" s="37"/>
      <c r="I508" s="162"/>
      <c r="K508" s="17"/>
      <c r="L508" s="17"/>
      <c r="M508" s="17"/>
      <c r="N508" s="17"/>
      <c r="O508" s="17"/>
      <c r="P508" s="17"/>
      <c r="Q508" s="17"/>
      <c r="R508" s="17"/>
      <c r="S508" s="17"/>
      <c r="T508" s="17"/>
      <c r="U508" s="17"/>
      <c r="V508" s="17"/>
      <c r="W508" s="17"/>
    </row>
    <row r="509" spans="1:23" s="16" customFormat="1" ht="15" customHeight="1">
      <c r="A509" s="53"/>
      <c r="B509" s="20"/>
      <c r="C509" s="13"/>
      <c r="D509" s="13"/>
      <c r="E509" s="13"/>
      <c r="F509" s="37"/>
      <c r="G509" s="377"/>
      <c r="H509" s="37"/>
      <c r="I509" s="162"/>
      <c r="K509" s="17"/>
      <c r="L509" s="17"/>
      <c r="M509" s="17"/>
      <c r="N509" s="17"/>
      <c r="O509" s="17"/>
      <c r="P509" s="17"/>
      <c r="Q509" s="17"/>
      <c r="R509" s="17"/>
      <c r="S509" s="17"/>
      <c r="T509" s="17"/>
      <c r="U509" s="17"/>
      <c r="V509" s="17"/>
      <c r="W509" s="17"/>
    </row>
    <row r="510" spans="1:23" s="16" customFormat="1" ht="15" customHeight="1">
      <c r="A510" s="53"/>
      <c r="B510" s="20"/>
      <c r="C510" s="13"/>
      <c r="D510" s="13"/>
      <c r="E510" s="13"/>
      <c r="F510" s="37"/>
      <c r="G510" s="377"/>
      <c r="H510" s="37"/>
      <c r="I510" s="162"/>
      <c r="K510" s="17"/>
      <c r="L510" s="17"/>
      <c r="M510" s="17"/>
      <c r="N510" s="17"/>
      <c r="O510" s="17"/>
      <c r="P510" s="17"/>
      <c r="Q510" s="17"/>
      <c r="R510" s="17"/>
      <c r="S510" s="17"/>
      <c r="T510" s="17"/>
      <c r="U510" s="17"/>
      <c r="V510" s="17"/>
      <c r="W510" s="17"/>
    </row>
    <row r="511" spans="1:23" s="16" customFormat="1" ht="15" customHeight="1">
      <c r="A511" s="53"/>
      <c r="B511" s="20"/>
      <c r="C511" s="13"/>
      <c r="D511" s="13"/>
      <c r="E511" s="13"/>
      <c r="F511" s="37"/>
      <c r="G511" s="377"/>
      <c r="H511" s="37"/>
      <c r="I511" s="162"/>
      <c r="K511" s="17"/>
      <c r="L511" s="17"/>
      <c r="M511" s="17"/>
      <c r="N511" s="17"/>
      <c r="O511" s="17"/>
      <c r="P511" s="17"/>
      <c r="Q511" s="17"/>
      <c r="R511" s="17"/>
      <c r="S511" s="17"/>
      <c r="T511" s="17"/>
      <c r="U511" s="17"/>
      <c r="V511" s="17"/>
      <c r="W511" s="17"/>
    </row>
    <row r="512" spans="1:23" s="16" customFormat="1" ht="15" customHeight="1">
      <c r="A512" s="53"/>
      <c r="B512" s="20"/>
      <c r="C512" s="13"/>
      <c r="D512" s="13"/>
      <c r="E512" s="13"/>
      <c r="F512" s="37"/>
      <c r="G512" s="377"/>
      <c r="H512" s="37"/>
      <c r="I512" s="162"/>
      <c r="K512" s="17"/>
      <c r="L512" s="17"/>
      <c r="M512" s="17"/>
      <c r="N512" s="17"/>
      <c r="O512" s="17"/>
      <c r="P512" s="17"/>
      <c r="Q512" s="17"/>
      <c r="R512" s="17"/>
      <c r="S512" s="17"/>
      <c r="T512" s="17"/>
      <c r="U512" s="17"/>
      <c r="V512" s="17"/>
      <c r="W512" s="17"/>
    </row>
    <row r="513" spans="1:23" s="16" customFormat="1" ht="15" customHeight="1">
      <c r="A513" s="53"/>
      <c r="B513" s="20"/>
      <c r="C513" s="13"/>
      <c r="D513" s="13"/>
      <c r="E513" s="13"/>
      <c r="F513" s="37"/>
      <c r="G513" s="377"/>
      <c r="H513" s="37"/>
      <c r="I513" s="162"/>
      <c r="K513" s="17"/>
      <c r="L513" s="17"/>
      <c r="M513" s="17"/>
      <c r="N513" s="17"/>
      <c r="O513" s="17"/>
      <c r="P513" s="17"/>
      <c r="Q513" s="17"/>
      <c r="R513" s="17"/>
      <c r="S513" s="17"/>
      <c r="T513" s="17"/>
      <c r="U513" s="17"/>
      <c r="V513" s="17"/>
      <c r="W513" s="17"/>
    </row>
    <row r="514" spans="1:23" s="16" customFormat="1" ht="15" customHeight="1">
      <c r="A514" s="53"/>
      <c r="B514" s="20"/>
      <c r="C514" s="13"/>
      <c r="D514" s="13"/>
      <c r="E514" s="13"/>
      <c r="F514" s="37"/>
      <c r="G514" s="377"/>
      <c r="H514" s="37"/>
      <c r="I514" s="162"/>
      <c r="K514" s="17"/>
      <c r="L514" s="17"/>
      <c r="M514" s="17"/>
      <c r="N514" s="17"/>
      <c r="O514" s="17"/>
      <c r="P514" s="17"/>
      <c r="Q514" s="17"/>
      <c r="R514" s="17"/>
      <c r="S514" s="17"/>
      <c r="T514" s="17"/>
      <c r="U514" s="17"/>
      <c r="V514" s="17"/>
      <c r="W514" s="17"/>
    </row>
    <row r="515" spans="1:23" s="16" customFormat="1" ht="15" customHeight="1">
      <c r="A515" s="53"/>
      <c r="B515" s="20"/>
      <c r="C515" s="13"/>
      <c r="D515" s="13"/>
      <c r="E515" s="13"/>
      <c r="F515" s="37"/>
      <c r="G515" s="377"/>
      <c r="H515" s="37"/>
      <c r="I515" s="162"/>
      <c r="K515" s="17"/>
      <c r="L515" s="17"/>
      <c r="M515" s="17"/>
      <c r="N515" s="17"/>
      <c r="O515" s="17"/>
      <c r="P515" s="17"/>
      <c r="Q515" s="17"/>
      <c r="R515" s="17"/>
      <c r="S515" s="17"/>
      <c r="T515" s="17"/>
      <c r="U515" s="17"/>
      <c r="V515" s="17"/>
      <c r="W515" s="17"/>
    </row>
    <row r="516" spans="1:23" s="16" customFormat="1" ht="15" customHeight="1">
      <c r="A516" s="53"/>
      <c r="B516" s="20"/>
      <c r="C516" s="13"/>
      <c r="D516" s="13"/>
      <c r="E516" s="13"/>
      <c r="F516" s="37"/>
      <c r="G516" s="377"/>
      <c r="H516" s="37"/>
      <c r="I516" s="162"/>
      <c r="K516" s="17"/>
      <c r="L516" s="17"/>
      <c r="M516" s="17"/>
      <c r="N516" s="17"/>
      <c r="O516" s="17"/>
      <c r="P516" s="17"/>
      <c r="Q516" s="17"/>
      <c r="R516" s="17"/>
      <c r="S516" s="17"/>
      <c r="T516" s="17"/>
      <c r="U516" s="17"/>
      <c r="V516" s="17"/>
      <c r="W516" s="17"/>
    </row>
    <row r="517" spans="1:23" s="16" customFormat="1" ht="15" customHeight="1">
      <c r="A517" s="53"/>
      <c r="B517" s="20"/>
      <c r="C517" s="13"/>
      <c r="D517" s="13"/>
      <c r="E517" s="13"/>
      <c r="F517" s="37"/>
      <c r="G517" s="377"/>
      <c r="H517" s="37"/>
      <c r="I517" s="162"/>
      <c r="K517" s="17"/>
      <c r="L517" s="17"/>
      <c r="M517" s="17"/>
      <c r="N517" s="17"/>
      <c r="O517" s="17"/>
      <c r="P517" s="17"/>
      <c r="Q517" s="17"/>
      <c r="R517" s="17"/>
      <c r="S517" s="17"/>
      <c r="T517" s="17"/>
      <c r="U517" s="17"/>
      <c r="V517" s="17"/>
      <c r="W517" s="17"/>
    </row>
    <row r="518" spans="1:23" s="16" customFormat="1" ht="15" customHeight="1">
      <c r="A518" s="53"/>
      <c r="B518" s="20"/>
      <c r="C518" s="13"/>
      <c r="D518" s="13"/>
      <c r="E518" s="13"/>
      <c r="F518" s="37"/>
      <c r="G518" s="377"/>
      <c r="H518" s="37"/>
      <c r="I518" s="162"/>
      <c r="K518" s="17"/>
      <c r="L518" s="17"/>
      <c r="M518" s="17"/>
      <c r="N518" s="17"/>
      <c r="O518" s="17"/>
      <c r="P518" s="17"/>
      <c r="Q518" s="17"/>
      <c r="R518" s="17"/>
      <c r="S518" s="17"/>
      <c r="T518" s="17"/>
      <c r="U518" s="17"/>
      <c r="V518" s="17"/>
      <c r="W518" s="17"/>
    </row>
    <row r="519" spans="1:23" s="16" customFormat="1" ht="15" customHeight="1">
      <c r="A519" s="53"/>
      <c r="B519" s="20"/>
      <c r="C519" s="13"/>
      <c r="D519" s="13"/>
      <c r="E519" s="13"/>
      <c r="F519" s="37"/>
      <c r="G519" s="377"/>
      <c r="H519" s="37"/>
      <c r="I519" s="162"/>
      <c r="K519" s="17"/>
      <c r="L519" s="17"/>
      <c r="M519" s="17"/>
      <c r="N519" s="17"/>
      <c r="O519" s="17"/>
      <c r="P519" s="17"/>
      <c r="Q519" s="17"/>
      <c r="R519" s="17"/>
      <c r="S519" s="17"/>
      <c r="T519" s="17"/>
      <c r="U519" s="17"/>
      <c r="V519" s="17"/>
      <c r="W519" s="17"/>
    </row>
    <row r="520" spans="1:23" s="16" customFormat="1" ht="15" customHeight="1">
      <c r="A520" s="53"/>
      <c r="B520" s="20"/>
      <c r="C520" s="13"/>
      <c r="D520" s="13"/>
      <c r="E520" s="13"/>
      <c r="F520" s="37"/>
      <c r="G520" s="377"/>
      <c r="H520" s="37"/>
      <c r="I520" s="162"/>
      <c r="K520" s="17"/>
      <c r="L520" s="17"/>
      <c r="M520" s="17"/>
      <c r="N520" s="17"/>
      <c r="O520" s="17"/>
      <c r="P520" s="17"/>
      <c r="Q520" s="17"/>
      <c r="R520" s="17"/>
      <c r="S520" s="17"/>
      <c r="T520" s="17"/>
      <c r="U520" s="17"/>
      <c r="V520" s="17"/>
      <c r="W520" s="17"/>
    </row>
    <row r="521" spans="1:23" s="16" customFormat="1" ht="15" customHeight="1">
      <c r="A521" s="53"/>
      <c r="B521" s="20"/>
      <c r="C521" s="13"/>
      <c r="D521" s="13"/>
      <c r="E521" s="13"/>
      <c r="F521" s="37"/>
      <c r="G521" s="377"/>
      <c r="H521" s="37"/>
      <c r="I521" s="162"/>
      <c r="K521" s="17"/>
      <c r="L521" s="17"/>
      <c r="M521" s="17"/>
      <c r="N521" s="17"/>
      <c r="O521" s="17"/>
      <c r="P521" s="17"/>
      <c r="Q521" s="17"/>
      <c r="R521" s="17"/>
      <c r="S521" s="17"/>
      <c r="T521" s="17"/>
      <c r="U521" s="17"/>
      <c r="V521" s="17"/>
      <c r="W521" s="17"/>
    </row>
    <row r="522" spans="1:23" s="16" customFormat="1" ht="15" customHeight="1">
      <c r="A522" s="53"/>
      <c r="B522" s="20"/>
      <c r="C522" s="13"/>
      <c r="D522" s="13"/>
      <c r="E522" s="13"/>
      <c r="F522" s="37"/>
      <c r="G522" s="377"/>
      <c r="H522" s="37"/>
      <c r="I522" s="162"/>
      <c r="K522" s="17"/>
      <c r="L522" s="17"/>
      <c r="M522" s="17"/>
      <c r="N522" s="17"/>
      <c r="O522" s="17"/>
      <c r="P522" s="17"/>
      <c r="Q522" s="17"/>
      <c r="R522" s="17"/>
      <c r="S522" s="17"/>
      <c r="T522" s="17"/>
      <c r="U522" s="17"/>
      <c r="V522" s="17"/>
      <c r="W522" s="17"/>
    </row>
    <row r="523" spans="1:23" s="16" customFormat="1" ht="15" customHeight="1">
      <c r="A523" s="53"/>
      <c r="B523" s="20"/>
      <c r="C523" s="13"/>
      <c r="D523" s="13"/>
      <c r="E523" s="13"/>
      <c r="F523" s="37"/>
      <c r="G523" s="377"/>
      <c r="H523" s="37"/>
      <c r="I523" s="162"/>
      <c r="K523" s="17"/>
      <c r="L523" s="17"/>
      <c r="M523" s="17"/>
      <c r="N523" s="17"/>
      <c r="O523" s="17"/>
      <c r="P523" s="17"/>
      <c r="Q523" s="17"/>
      <c r="R523" s="17"/>
      <c r="S523" s="17"/>
      <c r="T523" s="17"/>
      <c r="U523" s="17"/>
      <c r="V523" s="17"/>
      <c r="W523" s="17"/>
    </row>
    <row r="524" spans="1:23" s="16" customFormat="1" ht="15" customHeight="1">
      <c r="A524" s="53"/>
      <c r="B524" s="20"/>
      <c r="C524" s="13"/>
      <c r="D524" s="13"/>
      <c r="E524" s="13"/>
      <c r="F524" s="37"/>
      <c r="G524" s="377"/>
      <c r="H524" s="37"/>
      <c r="I524" s="162"/>
      <c r="K524" s="17"/>
      <c r="L524" s="17"/>
      <c r="M524" s="17"/>
      <c r="N524" s="17"/>
      <c r="O524" s="17"/>
      <c r="P524" s="17"/>
      <c r="Q524" s="17"/>
      <c r="R524" s="17"/>
      <c r="S524" s="17"/>
      <c r="T524" s="17"/>
      <c r="U524" s="17"/>
      <c r="V524" s="17"/>
      <c r="W524" s="17"/>
    </row>
    <row r="525" spans="1:23" s="16" customFormat="1" ht="15" customHeight="1">
      <c r="A525" s="53"/>
      <c r="B525" s="20"/>
      <c r="C525" s="13"/>
      <c r="D525" s="13"/>
      <c r="E525" s="13"/>
      <c r="F525" s="37"/>
      <c r="G525" s="377"/>
      <c r="H525" s="37"/>
      <c r="I525" s="162"/>
      <c r="K525" s="17"/>
      <c r="L525" s="17"/>
      <c r="M525" s="17"/>
      <c r="N525" s="17"/>
      <c r="O525" s="17"/>
      <c r="P525" s="17"/>
      <c r="Q525" s="17"/>
      <c r="R525" s="17"/>
      <c r="S525" s="17"/>
      <c r="T525" s="17"/>
      <c r="U525" s="17"/>
      <c r="V525" s="17"/>
      <c r="W525" s="17"/>
    </row>
    <row r="526" spans="1:23" s="16" customFormat="1" ht="15" customHeight="1">
      <c r="A526" s="53"/>
      <c r="B526" s="20"/>
      <c r="C526" s="13"/>
      <c r="D526" s="13"/>
      <c r="E526" s="13"/>
      <c r="F526" s="37"/>
      <c r="G526" s="377"/>
      <c r="H526" s="37"/>
      <c r="I526" s="162"/>
      <c r="K526" s="17"/>
      <c r="L526" s="17"/>
      <c r="M526" s="17"/>
      <c r="N526" s="17"/>
      <c r="O526" s="17"/>
      <c r="P526" s="17"/>
      <c r="Q526" s="17"/>
      <c r="R526" s="17"/>
      <c r="S526" s="17"/>
      <c r="T526" s="17"/>
      <c r="U526" s="17"/>
      <c r="V526" s="17"/>
      <c r="W526" s="17"/>
    </row>
    <row r="527" spans="1:23" s="16" customFormat="1" ht="15" customHeight="1">
      <c r="A527" s="53"/>
      <c r="B527" s="20"/>
      <c r="C527" s="13"/>
      <c r="D527" s="13"/>
      <c r="E527" s="13"/>
      <c r="F527" s="37"/>
      <c r="G527" s="377"/>
      <c r="H527" s="37"/>
      <c r="I527" s="162"/>
      <c r="K527" s="17"/>
      <c r="L527" s="17"/>
      <c r="M527" s="17"/>
      <c r="N527" s="17"/>
      <c r="O527" s="17"/>
      <c r="P527" s="17"/>
      <c r="Q527" s="17"/>
      <c r="R527" s="17"/>
      <c r="S527" s="17"/>
      <c r="T527" s="17"/>
      <c r="U527" s="17"/>
      <c r="V527" s="17"/>
      <c r="W527" s="17"/>
    </row>
    <row r="528" spans="1:23" s="16" customFormat="1" ht="15" customHeight="1">
      <c r="A528" s="53"/>
      <c r="B528" s="20"/>
      <c r="C528" s="13"/>
      <c r="D528" s="13"/>
      <c r="E528" s="13"/>
      <c r="F528" s="37"/>
      <c r="G528" s="377"/>
      <c r="H528" s="37"/>
      <c r="I528" s="162"/>
      <c r="K528" s="17"/>
      <c r="L528" s="17"/>
      <c r="M528" s="17"/>
      <c r="N528" s="17"/>
      <c r="O528" s="17"/>
      <c r="P528" s="17"/>
      <c r="Q528" s="17"/>
      <c r="R528" s="17"/>
      <c r="S528" s="17"/>
      <c r="T528" s="17"/>
      <c r="U528" s="17"/>
      <c r="V528" s="17"/>
      <c r="W528" s="17"/>
    </row>
    <row r="529" spans="1:23" s="16" customFormat="1" ht="15" customHeight="1">
      <c r="A529" s="53"/>
      <c r="B529" s="20"/>
      <c r="C529" s="13"/>
      <c r="D529" s="13"/>
      <c r="E529" s="13"/>
      <c r="F529" s="37"/>
      <c r="G529" s="377"/>
      <c r="H529" s="37"/>
      <c r="I529" s="162"/>
      <c r="K529" s="17"/>
      <c r="L529" s="17"/>
      <c r="M529" s="17"/>
      <c r="N529" s="17"/>
      <c r="O529" s="17"/>
      <c r="P529" s="17"/>
      <c r="Q529" s="17"/>
      <c r="R529" s="17"/>
      <c r="S529" s="17"/>
      <c r="T529" s="17"/>
      <c r="U529" s="17"/>
      <c r="V529" s="17"/>
      <c r="W529" s="17"/>
    </row>
    <row r="530" spans="1:23" s="16" customFormat="1" ht="15" customHeight="1">
      <c r="A530" s="53"/>
      <c r="B530" s="20"/>
      <c r="C530" s="13"/>
      <c r="D530" s="13"/>
      <c r="E530" s="13"/>
      <c r="F530" s="37"/>
      <c r="G530" s="377"/>
      <c r="H530" s="37"/>
      <c r="I530" s="162"/>
      <c r="K530" s="17"/>
      <c r="L530" s="17"/>
      <c r="M530" s="17"/>
      <c r="N530" s="17"/>
      <c r="O530" s="17"/>
      <c r="P530" s="17"/>
      <c r="Q530" s="17"/>
      <c r="R530" s="17"/>
      <c r="S530" s="17"/>
      <c r="T530" s="17"/>
      <c r="U530" s="17"/>
      <c r="V530" s="17"/>
      <c r="W530" s="17"/>
    </row>
    <row r="531" spans="1:23" s="16" customFormat="1" ht="15" customHeight="1">
      <c r="A531" s="53"/>
      <c r="B531" s="20"/>
      <c r="C531" s="13"/>
      <c r="D531" s="13"/>
      <c r="E531" s="13"/>
      <c r="F531" s="37"/>
      <c r="G531" s="377"/>
      <c r="H531" s="37"/>
      <c r="I531" s="162"/>
      <c r="K531" s="17"/>
      <c r="L531" s="17"/>
      <c r="M531" s="17"/>
      <c r="N531" s="17"/>
      <c r="O531" s="17"/>
      <c r="P531" s="17"/>
      <c r="Q531" s="17"/>
      <c r="R531" s="17"/>
      <c r="S531" s="17"/>
      <c r="T531" s="17"/>
      <c r="U531" s="17"/>
      <c r="V531" s="17"/>
      <c r="W531" s="17"/>
    </row>
    <row r="532" spans="1:23" s="16" customFormat="1" ht="15" customHeight="1">
      <c r="A532" s="53"/>
      <c r="B532" s="20"/>
      <c r="C532" s="13"/>
      <c r="D532" s="13"/>
      <c r="E532" s="13"/>
      <c r="F532" s="37"/>
      <c r="G532" s="377"/>
      <c r="H532" s="37"/>
      <c r="I532" s="162"/>
      <c r="K532" s="17"/>
      <c r="L532" s="17"/>
      <c r="M532" s="17"/>
      <c r="N532" s="17"/>
      <c r="O532" s="17"/>
      <c r="P532" s="17"/>
      <c r="Q532" s="17"/>
      <c r="R532" s="17"/>
      <c r="S532" s="17"/>
      <c r="T532" s="17"/>
      <c r="U532" s="17"/>
      <c r="V532" s="17"/>
      <c r="W532" s="17"/>
    </row>
    <row r="533" spans="1:23" s="16" customFormat="1" ht="15" customHeight="1">
      <c r="A533" s="53"/>
      <c r="B533" s="20"/>
      <c r="C533" s="13"/>
      <c r="D533" s="13"/>
      <c r="E533" s="13"/>
      <c r="F533" s="37"/>
      <c r="G533" s="377"/>
      <c r="H533" s="37"/>
      <c r="I533" s="162"/>
      <c r="K533" s="17"/>
      <c r="L533" s="17"/>
      <c r="M533" s="17"/>
      <c r="N533" s="17"/>
      <c r="O533" s="17"/>
      <c r="P533" s="17"/>
      <c r="Q533" s="17"/>
      <c r="R533" s="17"/>
      <c r="S533" s="17"/>
      <c r="T533" s="17"/>
      <c r="U533" s="17"/>
      <c r="V533" s="17"/>
      <c r="W533" s="17"/>
    </row>
    <row r="534" spans="1:23" s="16" customFormat="1" ht="15" customHeight="1">
      <c r="A534" s="53"/>
      <c r="B534" s="20"/>
      <c r="C534" s="13"/>
      <c r="D534" s="13"/>
      <c r="E534" s="13"/>
      <c r="F534" s="37"/>
      <c r="G534" s="377"/>
      <c r="H534" s="37"/>
      <c r="I534" s="162"/>
      <c r="K534" s="17"/>
      <c r="L534" s="17"/>
      <c r="M534" s="17"/>
      <c r="N534" s="17"/>
      <c r="O534" s="17"/>
      <c r="P534" s="17"/>
      <c r="Q534" s="17"/>
      <c r="R534" s="17"/>
      <c r="S534" s="17"/>
      <c r="T534" s="17"/>
      <c r="U534" s="17"/>
      <c r="V534" s="17"/>
      <c r="W534" s="17"/>
    </row>
    <row r="535" spans="1:23" s="16" customFormat="1" ht="15" customHeight="1">
      <c r="A535" s="53"/>
      <c r="B535" s="20"/>
      <c r="C535" s="13"/>
      <c r="D535" s="13"/>
      <c r="E535" s="13"/>
      <c r="F535" s="37"/>
      <c r="G535" s="377"/>
      <c r="H535" s="37"/>
      <c r="I535" s="162"/>
      <c r="K535" s="17"/>
      <c r="L535" s="17"/>
      <c r="M535" s="17"/>
      <c r="N535" s="17"/>
      <c r="O535" s="17"/>
      <c r="P535" s="17"/>
      <c r="Q535" s="17"/>
      <c r="R535" s="17"/>
      <c r="S535" s="17"/>
      <c r="T535" s="17"/>
      <c r="U535" s="17"/>
      <c r="V535" s="17"/>
      <c r="W535" s="17"/>
    </row>
    <row r="536" spans="1:23" s="16" customFormat="1" ht="15" customHeight="1">
      <c r="A536" s="53"/>
      <c r="B536" s="20"/>
      <c r="C536" s="13"/>
      <c r="D536" s="13"/>
      <c r="E536" s="13"/>
      <c r="F536" s="37"/>
      <c r="G536" s="377"/>
      <c r="H536" s="37"/>
      <c r="I536" s="162"/>
      <c r="K536" s="17"/>
      <c r="L536" s="17"/>
      <c r="M536" s="17"/>
      <c r="N536" s="17"/>
      <c r="O536" s="17"/>
      <c r="P536" s="17"/>
      <c r="Q536" s="17"/>
      <c r="R536" s="17"/>
      <c r="S536" s="17"/>
      <c r="T536" s="17"/>
      <c r="U536" s="17"/>
      <c r="V536" s="17"/>
      <c r="W536" s="17"/>
    </row>
    <row r="537" spans="1:23" s="16" customFormat="1" ht="15" customHeight="1">
      <c r="A537" s="53"/>
      <c r="B537" s="20"/>
      <c r="C537" s="13"/>
      <c r="D537" s="13"/>
      <c r="E537" s="13"/>
      <c r="F537" s="37"/>
      <c r="G537" s="377"/>
      <c r="H537" s="37"/>
      <c r="I537" s="162"/>
      <c r="K537" s="17"/>
      <c r="L537" s="17"/>
      <c r="M537" s="17"/>
      <c r="N537" s="17"/>
      <c r="O537" s="17"/>
      <c r="P537" s="17"/>
      <c r="Q537" s="17"/>
      <c r="R537" s="17"/>
      <c r="S537" s="17"/>
      <c r="T537" s="17"/>
      <c r="U537" s="17"/>
      <c r="V537" s="17"/>
      <c r="W537" s="17"/>
    </row>
    <row r="538" spans="1:23" s="16" customFormat="1" ht="15" customHeight="1">
      <c r="A538" s="53"/>
      <c r="B538" s="20"/>
      <c r="C538" s="13"/>
      <c r="D538" s="13"/>
      <c r="E538" s="13"/>
      <c r="F538" s="37"/>
      <c r="G538" s="377"/>
      <c r="H538" s="37"/>
      <c r="I538" s="162"/>
      <c r="K538" s="17"/>
      <c r="L538" s="17"/>
      <c r="M538" s="17"/>
      <c r="N538" s="17"/>
      <c r="O538" s="17"/>
      <c r="P538" s="17"/>
      <c r="Q538" s="17"/>
      <c r="R538" s="17"/>
      <c r="S538" s="17"/>
      <c r="T538" s="17"/>
      <c r="U538" s="17"/>
      <c r="V538" s="17"/>
      <c r="W538" s="17"/>
    </row>
    <row r="539" spans="1:23" s="16" customFormat="1" ht="15" customHeight="1">
      <c r="A539" s="53"/>
      <c r="B539" s="20"/>
      <c r="C539" s="13"/>
      <c r="D539" s="13"/>
      <c r="E539" s="13"/>
      <c r="F539" s="37"/>
      <c r="G539" s="377"/>
      <c r="H539" s="37"/>
      <c r="I539" s="162"/>
      <c r="K539" s="17"/>
      <c r="L539" s="17"/>
      <c r="M539" s="17"/>
      <c r="N539" s="17"/>
      <c r="O539" s="17"/>
      <c r="P539" s="17"/>
      <c r="Q539" s="17"/>
      <c r="R539" s="17"/>
      <c r="S539" s="17"/>
      <c r="T539" s="17"/>
      <c r="U539" s="17"/>
      <c r="V539" s="17"/>
      <c r="W539" s="17"/>
    </row>
    <row r="540" spans="1:23" s="16" customFormat="1" ht="15" customHeight="1">
      <c r="A540" s="53"/>
      <c r="B540" s="20"/>
      <c r="C540" s="13"/>
      <c r="D540" s="13"/>
      <c r="E540" s="13"/>
      <c r="F540" s="37"/>
      <c r="G540" s="377"/>
      <c r="H540" s="37"/>
      <c r="I540" s="162"/>
      <c r="K540" s="17"/>
      <c r="L540" s="17"/>
      <c r="M540" s="17"/>
      <c r="N540" s="17"/>
      <c r="O540" s="17"/>
      <c r="P540" s="17"/>
      <c r="Q540" s="17"/>
      <c r="R540" s="17"/>
      <c r="S540" s="17"/>
      <c r="T540" s="17"/>
      <c r="U540" s="17"/>
      <c r="V540" s="17"/>
      <c r="W540" s="17"/>
    </row>
    <row r="541" spans="1:23" s="16" customFormat="1" ht="15" customHeight="1">
      <c r="A541" s="53"/>
      <c r="B541" s="20"/>
      <c r="C541" s="13"/>
      <c r="D541" s="13"/>
      <c r="E541" s="13"/>
      <c r="F541" s="37"/>
      <c r="G541" s="377"/>
      <c r="H541" s="37"/>
      <c r="I541" s="162"/>
      <c r="K541" s="17"/>
      <c r="L541" s="17"/>
      <c r="M541" s="17"/>
      <c r="N541" s="17"/>
      <c r="O541" s="17"/>
      <c r="P541" s="17"/>
      <c r="Q541" s="17"/>
      <c r="R541" s="17"/>
      <c r="S541" s="17"/>
      <c r="T541" s="17"/>
      <c r="U541" s="17"/>
      <c r="V541" s="17"/>
      <c r="W541" s="17"/>
    </row>
    <row r="542" spans="1:23" s="16" customFormat="1" ht="15" customHeight="1">
      <c r="A542" s="53"/>
      <c r="B542" s="20"/>
      <c r="C542" s="13"/>
      <c r="D542" s="13"/>
      <c r="E542" s="13"/>
      <c r="F542" s="37"/>
      <c r="G542" s="377"/>
      <c r="H542" s="37"/>
      <c r="I542" s="162"/>
      <c r="K542" s="17"/>
      <c r="L542" s="17"/>
      <c r="M542" s="17"/>
      <c r="N542" s="17"/>
      <c r="O542" s="17"/>
      <c r="P542" s="17"/>
      <c r="Q542" s="17"/>
      <c r="R542" s="17"/>
      <c r="S542" s="17"/>
      <c r="T542" s="17"/>
      <c r="U542" s="17"/>
      <c r="V542" s="17"/>
      <c r="W542" s="17"/>
    </row>
    <row r="543" spans="1:23" s="16" customFormat="1" ht="15" customHeight="1">
      <c r="A543" s="53"/>
      <c r="B543" s="20"/>
      <c r="C543" s="13"/>
      <c r="D543" s="13"/>
      <c r="E543" s="13"/>
      <c r="F543" s="37"/>
      <c r="G543" s="377"/>
      <c r="H543" s="37"/>
      <c r="I543" s="162"/>
      <c r="K543" s="17"/>
      <c r="L543" s="17"/>
      <c r="M543" s="17"/>
      <c r="N543" s="17"/>
      <c r="O543" s="17"/>
      <c r="P543" s="17"/>
      <c r="Q543" s="17"/>
      <c r="R543" s="17"/>
      <c r="S543" s="17"/>
      <c r="T543" s="17"/>
      <c r="U543" s="17"/>
      <c r="V543" s="17"/>
      <c r="W543" s="17"/>
    </row>
    <row r="544" spans="1:23" s="16" customFormat="1" ht="15" customHeight="1">
      <c r="A544" s="53"/>
      <c r="B544" s="20"/>
      <c r="C544" s="13"/>
      <c r="D544" s="13"/>
      <c r="E544" s="13"/>
      <c r="F544" s="37"/>
      <c r="G544" s="377"/>
      <c r="H544" s="37"/>
      <c r="I544" s="162"/>
      <c r="K544" s="17"/>
      <c r="L544" s="17"/>
      <c r="M544" s="17"/>
      <c r="N544" s="17"/>
      <c r="O544" s="17"/>
      <c r="P544" s="17"/>
      <c r="Q544" s="17"/>
      <c r="R544" s="17"/>
      <c r="S544" s="17"/>
      <c r="T544" s="17"/>
      <c r="U544" s="17"/>
      <c r="V544" s="17"/>
      <c r="W544" s="17"/>
    </row>
    <row r="545" spans="1:23" s="16" customFormat="1" ht="15" customHeight="1">
      <c r="A545" s="53"/>
      <c r="B545" s="20"/>
      <c r="C545" s="13"/>
      <c r="D545" s="13"/>
      <c r="E545" s="13"/>
      <c r="F545" s="37"/>
      <c r="G545" s="377"/>
      <c r="H545" s="37"/>
      <c r="I545" s="162"/>
      <c r="K545" s="17"/>
      <c r="L545" s="17"/>
      <c r="M545" s="17"/>
      <c r="N545" s="17"/>
      <c r="O545" s="17"/>
      <c r="P545" s="17"/>
      <c r="Q545" s="17"/>
      <c r="R545" s="17"/>
      <c r="S545" s="17"/>
      <c r="T545" s="17"/>
      <c r="U545" s="17"/>
      <c r="V545" s="17"/>
      <c r="W545" s="17"/>
    </row>
    <row r="546" spans="1:23" s="16" customFormat="1" ht="15" customHeight="1">
      <c r="A546" s="53"/>
      <c r="B546" s="20"/>
      <c r="C546" s="13"/>
      <c r="D546" s="13"/>
      <c r="E546" s="13"/>
      <c r="F546" s="37"/>
      <c r="G546" s="377"/>
      <c r="H546" s="37"/>
      <c r="I546" s="162"/>
      <c r="K546" s="17"/>
      <c r="L546" s="17"/>
      <c r="M546" s="17"/>
      <c r="N546" s="17"/>
      <c r="O546" s="17"/>
      <c r="P546" s="17"/>
      <c r="Q546" s="17"/>
      <c r="R546" s="17"/>
      <c r="S546" s="17"/>
      <c r="T546" s="17"/>
      <c r="U546" s="17"/>
      <c r="V546" s="17"/>
      <c r="W546" s="17"/>
    </row>
    <row r="547" spans="1:23" s="16" customFormat="1" ht="15" customHeight="1">
      <c r="A547" s="53"/>
      <c r="B547" s="20"/>
      <c r="C547" s="13"/>
      <c r="D547" s="13"/>
      <c r="E547" s="13"/>
      <c r="F547" s="37"/>
      <c r="G547" s="377"/>
      <c r="H547" s="37"/>
      <c r="I547" s="162"/>
      <c r="K547" s="17"/>
      <c r="L547" s="17"/>
      <c r="M547" s="17"/>
      <c r="N547" s="17"/>
      <c r="O547" s="17"/>
      <c r="P547" s="17"/>
      <c r="Q547" s="17"/>
      <c r="R547" s="17"/>
      <c r="S547" s="17"/>
      <c r="T547" s="17"/>
      <c r="U547" s="17"/>
      <c r="V547" s="17"/>
      <c r="W547" s="17"/>
    </row>
    <row r="548" spans="1:23" s="16" customFormat="1" ht="15" customHeight="1">
      <c r="A548" s="53"/>
      <c r="B548" s="20"/>
      <c r="C548" s="13"/>
      <c r="D548" s="13"/>
      <c r="E548" s="13"/>
      <c r="F548" s="37"/>
      <c r="G548" s="377"/>
      <c r="H548" s="37"/>
      <c r="I548" s="162"/>
      <c r="K548" s="17"/>
      <c r="L548" s="17"/>
      <c r="M548" s="17"/>
      <c r="N548" s="17"/>
      <c r="O548" s="17"/>
      <c r="P548" s="17"/>
      <c r="Q548" s="17"/>
      <c r="R548" s="17"/>
      <c r="S548" s="17"/>
      <c r="T548" s="17"/>
      <c r="U548" s="17"/>
      <c r="V548" s="17"/>
      <c r="W548" s="17"/>
    </row>
    <row r="549" spans="1:23" s="16" customFormat="1" ht="15" customHeight="1">
      <c r="A549" s="53"/>
      <c r="B549" s="20"/>
      <c r="C549" s="13"/>
      <c r="D549" s="13"/>
      <c r="E549" s="13"/>
      <c r="F549" s="37"/>
      <c r="G549" s="377"/>
      <c r="H549" s="37"/>
      <c r="I549" s="162"/>
      <c r="K549" s="17"/>
      <c r="L549" s="17"/>
      <c r="M549" s="17"/>
      <c r="N549" s="17"/>
      <c r="O549" s="17"/>
      <c r="P549" s="17"/>
      <c r="Q549" s="17"/>
      <c r="R549" s="17"/>
      <c r="S549" s="17"/>
      <c r="T549" s="17"/>
      <c r="U549" s="17"/>
      <c r="V549" s="17"/>
      <c r="W549" s="17"/>
    </row>
    <row r="550" spans="1:23" s="16" customFormat="1" ht="15" customHeight="1">
      <c r="A550" s="53"/>
      <c r="B550" s="20"/>
      <c r="C550" s="13"/>
      <c r="D550" s="13"/>
      <c r="E550" s="13"/>
      <c r="F550" s="37"/>
      <c r="G550" s="377"/>
      <c r="H550" s="37"/>
      <c r="I550" s="162"/>
      <c r="K550" s="17"/>
      <c r="L550" s="17"/>
      <c r="M550" s="17"/>
      <c r="N550" s="17"/>
      <c r="O550" s="17"/>
      <c r="P550" s="17"/>
      <c r="Q550" s="17"/>
      <c r="R550" s="17"/>
      <c r="S550" s="17"/>
      <c r="T550" s="17"/>
      <c r="U550" s="17"/>
      <c r="V550" s="17"/>
      <c r="W550" s="17"/>
    </row>
    <row r="551" spans="1:23" s="16" customFormat="1" ht="15" customHeight="1">
      <c r="A551" s="53"/>
      <c r="B551" s="20"/>
      <c r="C551" s="13"/>
      <c r="D551" s="13"/>
      <c r="E551" s="13"/>
      <c r="F551" s="37"/>
      <c r="G551" s="377"/>
      <c r="H551" s="37"/>
      <c r="I551" s="162"/>
      <c r="K551" s="17"/>
      <c r="L551" s="17"/>
      <c r="M551" s="17"/>
      <c r="N551" s="17"/>
      <c r="O551" s="17"/>
      <c r="P551" s="17"/>
      <c r="Q551" s="17"/>
      <c r="R551" s="17"/>
      <c r="S551" s="17"/>
      <c r="T551" s="17"/>
      <c r="U551" s="17"/>
      <c r="V551" s="17"/>
      <c r="W551" s="17"/>
    </row>
    <row r="552" spans="1:23" s="16" customFormat="1" ht="15" customHeight="1">
      <c r="A552" s="53"/>
      <c r="B552" s="20"/>
      <c r="C552" s="13"/>
      <c r="D552" s="13"/>
      <c r="E552" s="13"/>
      <c r="F552" s="37"/>
      <c r="G552" s="377"/>
      <c r="H552" s="37"/>
      <c r="I552" s="162"/>
      <c r="K552" s="17"/>
      <c r="L552" s="17"/>
      <c r="M552" s="17"/>
      <c r="N552" s="17"/>
      <c r="O552" s="17"/>
      <c r="P552" s="17"/>
      <c r="Q552" s="17"/>
      <c r="R552" s="17"/>
      <c r="S552" s="17"/>
      <c r="T552" s="17"/>
      <c r="U552" s="17"/>
      <c r="V552" s="17"/>
      <c r="W552" s="17"/>
    </row>
    <row r="553" spans="1:23" s="16" customFormat="1" ht="15" customHeight="1">
      <c r="A553" s="53"/>
      <c r="B553" s="20"/>
      <c r="C553" s="13"/>
      <c r="D553" s="13"/>
      <c r="E553" s="13"/>
      <c r="F553" s="37"/>
      <c r="G553" s="377"/>
      <c r="H553" s="37"/>
      <c r="I553" s="162"/>
      <c r="K553" s="17"/>
      <c r="L553" s="17"/>
      <c r="M553" s="17"/>
      <c r="N553" s="17"/>
      <c r="O553" s="17"/>
      <c r="P553" s="17"/>
      <c r="Q553" s="17"/>
      <c r="R553" s="17"/>
      <c r="S553" s="17"/>
      <c r="T553" s="17"/>
      <c r="U553" s="17"/>
      <c r="V553" s="17"/>
      <c r="W553" s="17"/>
    </row>
    <row r="554" spans="1:23" s="16" customFormat="1" ht="15" customHeight="1">
      <c r="A554" s="53"/>
      <c r="B554" s="20"/>
      <c r="C554" s="13"/>
      <c r="D554" s="13"/>
      <c r="E554" s="13"/>
      <c r="F554" s="37"/>
      <c r="G554" s="377"/>
      <c r="H554" s="37"/>
      <c r="I554" s="162"/>
      <c r="K554" s="17"/>
      <c r="L554" s="17"/>
      <c r="M554" s="17"/>
      <c r="N554" s="17"/>
      <c r="O554" s="17"/>
      <c r="P554" s="17"/>
      <c r="Q554" s="17"/>
      <c r="R554" s="17"/>
      <c r="S554" s="17"/>
      <c r="T554" s="17"/>
      <c r="U554" s="17"/>
      <c r="V554" s="17"/>
      <c r="W554" s="17"/>
    </row>
    <row r="555" spans="1:23" s="16" customFormat="1" ht="15" customHeight="1">
      <c r="A555" s="53"/>
      <c r="B555" s="20"/>
      <c r="C555" s="13"/>
      <c r="D555" s="13"/>
      <c r="E555" s="13"/>
      <c r="F555" s="37"/>
      <c r="G555" s="377"/>
      <c r="H555" s="37"/>
      <c r="I555" s="162"/>
      <c r="K555" s="17"/>
      <c r="L555" s="17"/>
      <c r="M555" s="17"/>
      <c r="N555" s="17"/>
      <c r="O555" s="17"/>
      <c r="P555" s="17"/>
      <c r="Q555" s="17"/>
      <c r="R555" s="17"/>
      <c r="S555" s="17"/>
      <c r="T555" s="17"/>
      <c r="U555" s="17"/>
      <c r="V555" s="17"/>
      <c r="W555" s="17"/>
    </row>
    <row r="556" spans="1:23" s="16" customFormat="1" ht="15" customHeight="1">
      <c r="A556" s="53"/>
      <c r="B556" s="20"/>
      <c r="C556" s="13"/>
      <c r="D556" s="13"/>
      <c r="E556" s="13"/>
      <c r="F556" s="37"/>
      <c r="G556" s="377"/>
      <c r="H556" s="37"/>
      <c r="I556" s="162"/>
      <c r="K556" s="17"/>
      <c r="L556" s="17"/>
      <c r="M556" s="17"/>
      <c r="N556" s="17"/>
      <c r="O556" s="17"/>
      <c r="P556" s="17"/>
      <c r="Q556" s="17"/>
      <c r="R556" s="17"/>
      <c r="S556" s="17"/>
      <c r="T556" s="17"/>
      <c r="U556" s="17"/>
      <c r="V556" s="17"/>
      <c r="W556" s="17"/>
    </row>
    <row r="557" spans="1:23" s="16" customFormat="1" ht="15" customHeight="1">
      <c r="A557" s="53"/>
      <c r="B557" s="20"/>
      <c r="C557" s="13"/>
      <c r="D557" s="13"/>
      <c r="E557" s="13"/>
      <c r="F557" s="37"/>
      <c r="G557" s="377"/>
      <c r="H557" s="37"/>
      <c r="I557" s="162"/>
      <c r="K557" s="17"/>
      <c r="L557" s="17"/>
      <c r="M557" s="17"/>
      <c r="N557" s="17"/>
      <c r="O557" s="17"/>
      <c r="P557" s="17"/>
      <c r="Q557" s="17"/>
      <c r="R557" s="17"/>
      <c r="S557" s="17"/>
      <c r="T557" s="17"/>
      <c r="U557" s="17"/>
      <c r="V557" s="17"/>
      <c r="W557" s="17"/>
    </row>
    <row r="558" spans="1:23" s="16" customFormat="1" ht="15" customHeight="1">
      <c r="A558" s="53"/>
      <c r="B558" s="20"/>
      <c r="C558" s="13"/>
      <c r="D558" s="13"/>
      <c r="E558" s="13"/>
      <c r="F558" s="37"/>
      <c r="G558" s="377"/>
      <c r="H558" s="37"/>
      <c r="I558" s="162"/>
      <c r="K558" s="17"/>
      <c r="L558" s="17"/>
      <c r="M558" s="17"/>
      <c r="N558" s="17"/>
      <c r="O558" s="17"/>
      <c r="P558" s="17"/>
      <c r="Q558" s="17"/>
      <c r="R558" s="17"/>
      <c r="S558" s="17"/>
      <c r="T558" s="17"/>
      <c r="U558" s="17"/>
      <c r="V558" s="17"/>
      <c r="W558" s="17"/>
    </row>
    <row r="559" spans="1:23" s="16" customFormat="1" ht="15" customHeight="1">
      <c r="A559" s="53"/>
      <c r="B559" s="20"/>
      <c r="C559" s="13"/>
      <c r="D559" s="13"/>
      <c r="E559" s="13"/>
      <c r="F559" s="37"/>
      <c r="G559" s="377"/>
      <c r="H559" s="37"/>
      <c r="I559" s="162"/>
      <c r="K559" s="17"/>
      <c r="L559" s="17"/>
      <c r="M559" s="17"/>
      <c r="N559" s="17"/>
      <c r="O559" s="17"/>
      <c r="P559" s="17"/>
      <c r="Q559" s="17"/>
      <c r="R559" s="17"/>
      <c r="S559" s="17"/>
      <c r="T559" s="17"/>
      <c r="U559" s="17"/>
      <c r="V559" s="17"/>
      <c r="W559" s="17"/>
    </row>
    <row r="560" spans="1:23" s="16" customFormat="1" ht="15" customHeight="1">
      <c r="A560" s="53"/>
      <c r="B560" s="20"/>
      <c r="C560" s="13"/>
      <c r="D560" s="13"/>
      <c r="E560" s="13"/>
      <c r="F560" s="37"/>
      <c r="G560" s="377"/>
      <c r="H560" s="37"/>
      <c r="I560" s="162"/>
      <c r="K560" s="17"/>
      <c r="L560" s="17"/>
      <c r="M560" s="17"/>
      <c r="N560" s="17"/>
      <c r="O560" s="17"/>
      <c r="P560" s="17"/>
      <c r="Q560" s="17"/>
      <c r="R560" s="17"/>
      <c r="S560" s="17"/>
      <c r="T560" s="17"/>
      <c r="U560" s="17"/>
      <c r="V560" s="17"/>
      <c r="W560" s="17"/>
    </row>
    <row r="561" spans="1:23" s="16" customFormat="1" ht="15" customHeight="1">
      <c r="A561" s="53"/>
      <c r="B561" s="20"/>
      <c r="C561" s="13"/>
      <c r="D561" s="13"/>
      <c r="E561" s="13"/>
      <c r="F561" s="37"/>
      <c r="G561" s="377"/>
      <c r="H561" s="37"/>
      <c r="I561" s="162"/>
      <c r="K561" s="17"/>
      <c r="L561" s="17"/>
      <c r="M561" s="17"/>
      <c r="N561" s="17"/>
      <c r="O561" s="17"/>
      <c r="P561" s="17"/>
      <c r="Q561" s="17"/>
      <c r="R561" s="17"/>
      <c r="S561" s="17"/>
      <c r="T561" s="17"/>
      <c r="U561" s="17"/>
      <c r="V561" s="17"/>
      <c r="W561" s="17"/>
    </row>
    <row r="562" spans="1:23" s="16" customFormat="1" ht="15" customHeight="1">
      <c r="A562" s="53"/>
      <c r="B562" s="20"/>
      <c r="C562" s="13"/>
      <c r="D562" s="13"/>
      <c r="E562" s="13"/>
      <c r="F562" s="37"/>
      <c r="G562" s="377"/>
      <c r="H562" s="37"/>
      <c r="I562" s="162"/>
      <c r="K562" s="17"/>
      <c r="L562" s="17"/>
      <c r="M562" s="17"/>
      <c r="N562" s="17"/>
      <c r="O562" s="17"/>
      <c r="P562" s="17"/>
      <c r="Q562" s="17"/>
      <c r="R562" s="17"/>
      <c r="S562" s="17"/>
      <c r="T562" s="17"/>
      <c r="U562" s="17"/>
      <c r="V562" s="17"/>
      <c r="W562" s="17"/>
    </row>
    <row r="563" spans="1:23" s="16" customFormat="1" ht="15" customHeight="1">
      <c r="A563" s="53"/>
      <c r="B563" s="20"/>
      <c r="C563" s="13"/>
      <c r="D563" s="13"/>
      <c r="E563" s="13"/>
      <c r="F563" s="37"/>
      <c r="G563" s="377"/>
      <c r="H563" s="37"/>
      <c r="I563" s="162"/>
      <c r="K563" s="17"/>
      <c r="L563" s="17"/>
      <c r="M563" s="17"/>
      <c r="N563" s="17"/>
      <c r="O563" s="17"/>
      <c r="P563" s="17"/>
      <c r="Q563" s="17"/>
      <c r="R563" s="17"/>
      <c r="S563" s="17"/>
      <c r="T563" s="17"/>
      <c r="U563" s="17"/>
      <c r="V563" s="17"/>
      <c r="W563" s="17"/>
    </row>
    <row r="564" spans="1:23" s="16" customFormat="1" ht="15" customHeight="1">
      <c r="A564" s="53"/>
      <c r="B564" s="20"/>
      <c r="C564" s="13"/>
      <c r="D564" s="13"/>
      <c r="E564" s="13"/>
      <c r="F564" s="37"/>
      <c r="G564" s="377"/>
      <c r="H564" s="37"/>
      <c r="I564" s="162"/>
      <c r="K564" s="17"/>
      <c r="L564" s="17"/>
      <c r="M564" s="17"/>
      <c r="N564" s="17"/>
      <c r="O564" s="17"/>
      <c r="P564" s="17"/>
      <c r="Q564" s="17"/>
      <c r="R564" s="17"/>
      <c r="S564" s="17"/>
      <c r="T564" s="17"/>
      <c r="U564" s="17"/>
      <c r="V564" s="17"/>
      <c r="W564" s="17"/>
    </row>
    <row r="565" spans="1:23" s="16" customFormat="1" ht="15" customHeight="1">
      <c r="A565" s="53"/>
      <c r="B565" s="20"/>
      <c r="C565" s="13"/>
      <c r="D565" s="13"/>
      <c r="E565" s="13"/>
      <c r="F565" s="37"/>
      <c r="G565" s="377"/>
      <c r="H565" s="37"/>
      <c r="I565" s="162"/>
      <c r="K565" s="17"/>
      <c r="L565" s="17"/>
      <c r="M565" s="17"/>
      <c r="N565" s="17"/>
      <c r="O565" s="17"/>
      <c r="P565" s="17"/>
      <c r="Q565" s="17"/>
      <c r="R565" s="17"/>
      <c r="S565" s="17"/>
      <c r="T565" s="17"/>
      <c r="U565" s="17"/>
      <c r="V565" s="17"/>
      <c r="W565" s="17"/>
    </row>
    <row r="566" spans="1:23" s="16" customFormat="1" ht="15" customHeight="1">
      <c r="A566" s="53"/>
      <c r="B566" s="20"/>
      <c r="C566" s="13"/>
      <c r="D566" s="13"/>
      <c r="E566" s="13"/>
      <c r="F566" s="37"/>
      <c r="G566" s="377"/>
      <c r="H566" s="37"/>
      <c r="I566" s="162"/>
      <c r="K566" s="17"/>
      <c r="L566" s="17"/>
      <c r="M566" s="17"/>
      <c r="N566" s="17"/>
      <c r="O566" s="17"/>
      <c r="P566" s="17"/>
      <c r="Q566" s="17"/>
      <c r="R566" s="17"/>
      <c r="S566" s="17"/>
      <c r="T566" s="17"/>
      <c r="U566" s="17"/>
      <c r="V566" s="17"/>
      <c r="W566" s="17"/>
    </row>
    <row r="567" spans="1:23" s="16" customFormat="1" ht="15" customHeight="1">
      <c r="A567" s="53"/>
      <c r="B567" s="20"/>
      <c r="C567" s="13"/>
      <c r="D567" s="13"/>
      <c r="E567" s="13"/>
      <c r="F567" s="37"/>
      <c r="G567" s="377"/>
      <c r="H567" s="37"/>
      <c r="I567" s="162"/>
      <c r="K567" s="17"/>
      <c r="L567" s="17"/>
      <c r="M567" s="17"/>
      <c r="N567" s="17"/>
      <c r="O567" s="17"/>
      <c r="P567" s="17"/>
      <c r="Q567" s="17"/>
      <c r="R567" s="17"/>
      <c r="S567" s="17"/>
      <c r="T567" s="17"/>
      <c r="U567" s="17"/>
      <c r="V567" s="17"/>
      <c r="W567" s="17"/>
    </row>
    <row r="568" spans="1:23" s="16" customFormat="1" ht="15" customHeight="1">
      <c r="A568" s="53"/>
      <c r="B568" s="20"/>
      <c r="C568" s="13"/>
      <c r="D568" s="13"/>
      <c r="E568" s="13"/>
      <c r="F568" s="37"/>
      <c r="G568" s="377"/>
      <c r="H568" s="37"/>
      <c r="I568" s="162"/>
      <c r="K568" s="17"/>
      <c r="L568" s="17"/>
      <c r="M568" s="17"/>
      <c r="N568" s="17"/>
      <c r="O568" s="17"/>
      <c r="P568" s="17"/>
      <c r="Q568" s="17"/>
      <c r="R568" s="17"/>
      <c r="S568" s="17"/>
      <c r="T568" s="17"/>
      <c r="U568" s="17"/>
      <c r="V568" s="17"/>
      <c r="W568" s="17"/>
    </row>
    <row r="569" spans="1:23" s="16" customFormat="1" ht="15" customHeight="1">
      <c r="A569" s="53"/>
      <c r="B569" s="20"/>
      <c r="C569" s="13"/>
      <c r="D569" s="13"/>
      <c r="E569" s="13"/>
      <c r="F569" s="37"/>
      <c r="G569" s="377"/>
      <c r="H569" s="37"/>
      <c r="I569" s="162"/>
      <c r="K569" s="17"/>
      <c r="L569" s="17"/>
      <c r="M569" s="17"/>
      <c r="N569" s="17"/>
      <c r="O569" s="17"/>
      <c r="P569" s="17"/>
      <c r="Q569" s="17"/>
      <c r="R569" s="17"/>
      <c r="S569" s="17"/>
      <c r="T569" s="17"/>
      <c r="U569" s="17"/>
      <c r="V569" s="17"/>
      <c r="W569" s="17"/>
    </row>
    <row r="570" spans="1:23" s="16" customFormat="1" ht="15" customHeight="1">
      <c r="A570" s="53"/>
      <c r="B570" s="20"/>
      <c r="C570" s="13"/>
      <c r="D570" s="13"/>
      <c r="E570" s="13"/>
      <c r="F570" s="37"/>
      <c r="G570" s="377"/>
      <c r="H570" s="37"/>
      <c r="I570" s="162"/>
      <c r="K570" s="17"/>
      <c r="L570" s="17"/>
      <c r="M570" s="17"/>
      <c r="N570" s="17"/>
      <c r="O570" s="17"/>
      <c r="P570" s="17"/>
      <c r="Q570" s="17"/>
      <c r="R570" s="17"/>
      <c r="S570" s="17"/>
      <c r="T570" s="17"/>
      <c r="U570" s="17"/>
      <c r="V570" s="17"/>
      <c r="W570" s="17"/>
    </row>
    <row r="571" spans="1:23" s="16" customFormat="1" ht="15" customHeight="1">
      <c r="A571" s="53"/>
      <c r="B571" s="20"/>
      <c r="C571" s="13"/>
      <c r="D571" s="13"/>
      <c r="E571" s="13"/>
      <c r="F571" s="37"/>
      <c r="G571" s="377"/>
      <c r="H571" s="37"/>
      <c r="I571" s="162"/>
      <c r="K571" s="17"/>
      <c r="L571" s="17"/>
      <c r="M571" s="17"/>
      <c r="N571" s="17"/>
      <c r="O571" s="17"/>
      <c r="P571" s="17"/>
      <c r="Q571" s="17"/>
      <c r="R571" s="17"/>
      <c r="S571" s="17"/>
      <c r="T571" s="17"/>
      <c r="U571" s="17"/>
      <c r="V571" s="17"/>
      <c r="W571" s="17"/>
    </row>
    <row r="572" spans="1:23" s="16" customFormat="1" ht="15" customHeight="1">
      <c r="A572" s="53"/>
      <c r="B572" s="20"/>
      <c r="C572" s="13"/>
      <c r="D572" s="13"/>
      <c r="E572" s="13"/>
      <c r="F572" s="37"/>
      <c r="G572" s="377"/>
      <c r="H572" s="37"/>
      <c r="I572" s="162"/>
      <c r="K572" s="17"/>
      <c r="L572" s="17"/>
      <c r="M572" s="17"/>
      <c r="N572" s="17"/>
      <c r="O572" s="17"/>
      <c r="P572" s="17"/>
      <c r="Q572" s="17"/>
      <c r="R572" s="17"/>
      <c r="S572" s="17"/>
      <c r="T572" s="17"/>
      <c r="U572" s="17"/>
      <c r="V572" s="17"/>
      <c r="W572" s="17"/>
    </row>
    <row r="573" spans="1:23" s="16" customFormat="1" ht="15" customHeight="1">
      <c r="A573" s="53"/>
      <c r="B573" s="20"/>
      <c r="C573" s="13"/>
      <c r="D573" s="13"/>
      <c r="E573" s="13"/>
      <c r="F573" s="37"/>
      <c r="G573" s="377"/>
      <c r="H573" s="37"/>
      <c r="I573" s="162"/>
      <c r="K573" s="17"/>
      <c r="L573" s="17"/>
      <c r="M573" s="17"/>
      <c r="N573" s="17"/>
      <c r="O573" s="17"/>
      <c r="P573" s="17"/>
      <c r="Q573" s="17"/>
      <c r="R573" s="17"/>
      <c r="S573" s="17"/>
      <c r="T573" s="17"/>
      <c r="U573" s="17"/>
      <c r="V573" s="17"/>
      <c r="W573" s="17"/>
    </row>
    <row r="574" spans="1:23" s="16" customFormat="1" ht="15" customHeight="1">
      <c r="A574" s="53"/>
      <c r="B574" s="20"/>
      <c r="C574" s="13"/>
      <c r="D574" s="13"/>
      <c r="E574" s="13"/>
      <c r="F574" s="37"/>
      <c r="G574" s="377"/>
      <c r="H574" s="37"/>
      <c r="I574" s="162"/>
      <c r="K574" s="17"/>
      <c r="L574" s="17"/>
      <c r="M574" s="17"/>
      <c r="N574" s="17"/>
      <c r="O574" s="17"/>
      <c r="P574" s="17"/>
      <c r="Q574" s="17"/>
      <c r="R574" s="17"/>
      <c r="S574" s="17"/>
      <c r="T574" s="17"/>
      <c r="U574" s="17"/>
      <c r="V574" s="17"/>
      <c r="W574" s="17"/>
    </row>
    <row r="575" spans="1:23" s="16" customFormat="1" ht="15" customHeight="1">
      <c r="A575" s="53"/>
      <c r="B575" s="20"/>
      <c r="C575" s="13"/>
      <c r="D575" s="13"/>
      <c r="E575" s="13"/>
      <c r="F575" s="37"/>
      <c r="G575" s="377"/>
      <c r="H575" s="37"/>
      <c r="I575" s="162"/>
      <c r="K575" s="17"/>
      <c r="L575" s="17"/>
      <c r="M575" s="17"/>
      <c r="N575" s="17"/>
      <c r="O575" s="17"/>
      <c r="P575" s="17"/>
      <c r="Q575" s="17"/>
      <c r="R575" s="17"/>
      <c r="S575" s="17"/>
      <c r="T575" s="17"/>
      <c r="U575" s="17"/>
      <c r="V575" s="17"/>
      <c r="W575" s="17"/>
    </row>
    <row r="576" spans="1:23" s="16" customFormat="1" ht="15" customHeight="1">
      <c r="A576" s="53"/>
      <c r="B576" s="20"/>
      <c r="C576" s="13"/>
      <c r="D576" s="13"/>
      <c r="E576" s="13"/>
      <c r="F576" s="37"/>
      <c r="G576" s="377"/>
      <c r="H576" s="37"/>
      <c r="I576" s="162"/>
      <c r="K576" s="17"/>
      <c r="L576" s="17"/>
      <c r="M576" s="17"/>
      <c r="N576" s="17"/>
      <c r="O576" s="17"/>
      <c r="P576" s="17"/>
      <c r="Q576" s="17"/>
      <c r="R576" s="17"/>
      <c r="S576" s="17"/>
      <c r="T576" s="17"/>
      <c r="U576" s="17"/>
      <c r="V576" s="17"/>
      <c r="W576" s="17"/>
    </row>
    <row r="577" spans="1:23" s="16" customFormat="1" ht="15" customHeight="1">
      <c r="A577" s="53"/>
      <c r="B577" s="20"/>
      <c r="C577" s="13"/>
      <c r="D577" s="13"/>
      <c r="E577" s="13"/>
      <c r="F577" s="37"/>
      <c r="G577" s="377"/>
      <c r="H577" s="37"/>
      <c r="I577" s="162"/>
      <c r="K577" s="17"/>
      <c r="L577" s="17"/>
      <c r="M577" s="17"/>
      <c r="N577" s="17"/>
      <c r="O577" s="17"/>
      <c r="P577" s="17"/>
      <c r="Q577" s="17"/>
      <c r="R577" s="17"/>
      <c r="S577" s="17"/>
      <c r="T577" s="17"/>
      <c r="U577" s="17"/>
      <c r="V577" s="17"/>
      <c r="W577" s="17"/>
    </row>
    <row r="578" spans="1:23" s="16" customFormat="1" ht="15" customHeight="1">
      <c r="A578" s="53"/>
      <c r="B578" s="20"/>
      <c r="C578" s="13"/>
      <c r="D578" s="13"/>
      <c r="E578" s="13"/>
      <c r="F578" s="37"/>
      <c r="G578" s="377"/>
      <c r="H578" s="37"/>
      <c r="I578" s="162"/>
      <c r="K578" s="17"/>
      <c r="L578" s="17"/>
      <c r="M578" s="17"/>
      <c r="N578" s="17"/>
      <c r="O578" s="17"/>
      <c r="P578" s="17"/>
      <c r="Q578" s="17"/>
      <c r="R578" s="17"/>
      <c r="S578" s="17"/>
      <c r="T578" s="17"/>
      <c r="U578" s="17"/>
      <c r="V578" s="17"/>
      <c r="W578" s="17"/>
    </row>
    <row r="579" spans="1:23" s="16" customFormat="1" ht="15" customHeight="1">
      <c r="A579" s="53"/>
      <c r="B579" s="20"/>
      <c r="C579" s="13"/>
      <c r="D579" s="13"/>
      <c r="E579" s="13"/>
      <c r="F579" s="37"/>
      <c r="G579" s="377"/>
      <c r="H579" s="37"/>
      <c r="I579" s="162"/>
      <c r="K579" s="17"/>
      <c r="L579" s="17"/>
      <c r="M579" s="17"/>
      <c r="N579" s="17"/>
      <c r="O579" s="17"/>
      <c r="P579" s="17"/>
      <c r="Q579" s="17"/>
      <c r="R579" s="17"/>
      <c r="S579" s="17"/>
      <c r="T579" s="17"/>
      <c r="U579" s="17"/>
      <c r="V579" s="17"/>
      <c r="W579" s="17"/>
    </row>
    <row r="580" spans="1:23" s="16" customFormat="1" ht="15" customHeight="1">
      <c r="A580" s="53"/>
      <c r="B580" s="20"/>
      <c r="C580" s="13"/>
      <c r="D580" s="13"/>
      <c r="E580" s="13"/>
      <c r="F580" s="37"/>
      <c r="G580" s="377"/>
      <c r="H580" s="37"/>
      <c r="I580" s="162"/>
      <c r="K580" s="17"/>
      <c r="L580" s="17"/>
      <c r="M580" s="17"/>
      <c r="N580" s="17"/>
      <c r="O580" s="17"/>
      <c r="P580" s="17"/>
      <c r="Q580" s="17"/>
      <c r="R580" s="17"/>
      <c r="S580" s="17"/>
      <c r="T580" s="17"/>
      <c r="U580" s="17"/>
      <c r="V580" s="17"/>
      <c r="W580" s="17"/>
    </row>
    <row r="581" spans="1:23" s="16" customFormat="1" ht="15" customHeight="1">
      <c r="A581" s="53"/>
      <c r="B581" s="20"/>
      <c r="C581" s="13"/>
      <c r="D581" s="13"/>
      <c r="E581" s="13"/>
      <c r="F581" s="37"/>
      <c r="G581" s="377"/>
      <c r="H581" s="37"/>
      <c r="I581" s="162"/>
      <c r="K581" s="17"/>
      <c r="L581" s="17"/>
      <c r="M581" s="17"/>
      <c r="N581" s="17"/>
      <c r="O581" s="17"/>
      <c r="P581" s="17"/>
      <c r="Q581" s="17"/>
      <c r="R581" s="17"/>
      <c r="S581" s="17"/>
      <c r="T581" s="17"/>
      <c r="U581" s="17"/>
      <c r="V581" s="17"/>
      <c r="W581" s="17"/>
    </row>
    <row r="582" spans="1:23" s="16" customFormat="1" ht="15" customHeight="1">
      <c r="A582" s="53"/>
      <c r="B582" s="20"/>
      <c r="C582" s="13"/>
      <c r="D582" s="13"/>
      <c r="E582" s="13"/>
      <c r="F582" s="37"/>
      <c r="G582" s="377"/>
      <c r="H582" s="37"/>
      <c r="I582" s="162"/>
      <c r="K582" s="17"/>
      <c r="L582" s="17"/>
      <c r="M582" s="17"/>
      <c r="N582" s="17"/>
      <c r="O582" s="17"/>
      <c r="P582" s="17"/>
      <c r="Q582" s="17"/>
      <c r="R582" s="17"/>
      <c r="S582" s="17"/>
      <c r="T582" s="17"/>
      <c r="U582" s="17"/>
      <c r="V582" s="17"/>
      <c r="W582" s="17"/>
    </row>
    <row r="583" spans="1:23" s="16" customFormat="1" ht="15" customHeight="1">
      <c r="A583" s="53"/>
      <c r="B583" s="20"/>
      <c r="C583" s="13"/>
      <c r="D583" s="13"/>
      <c r="E583" s="13"/>
      <c r="F583" s="37"/>
      <c r="G583" s="377"/>
      <c r="H583" s="37"/>
      <c r="I583" s="162"/>
      <c r="K583" s="17"/>
      <c r="L583" s="17"/>
      <c r="M583" s="17"/>
      <c r="N583" s="17"/>
      <c r="O583" s="17"/>
      <c r="P583" s="17"/>
      <c r="Q583" s="17"/>
      <c r="R583" s="17"/>
      <c r="S583" s="17"/>
      <c r="T583" s="17"/>
      <c r="U583" s="17"/>
      <c r="V583" s="17"/>
      <c r="W583" s="17"/>
    </row>
    <row r="584" spans="1:23" s="16" customFormat="1" ht="15" customHeight="1">
      <c r="A584" s="53"/>
      <c r="B584" s="20"/>
      <c r="C584" s="13"/>
      <c r="D584" s="13"/>
      <c r="E584" s="13"/>
      <c r="F584" s="37"/>
      <c r="G584" s="377"/>
      <c r="H584" s="37"/>
      <c r="I584" s="162"/>
      <c r="K584" s="17"/>
      <c r="L584" s="17"/>
      <c r="M584" s="17"/>
      <c r="N584" s="17"/>
      <c r="O584" s="17"/>
      <c r="P584" s="17"/>
      <c r="Q584" s="17"/>
      <c r="R584" s="17"/>
      <c r="S584" s="17"/>
      <c r="T584" s="17"/>
      <c r="U584" s="17"/>
      <c r="V584" s="17"/>
      <c r="W584" s="17"/>
    </row>
    <row r="585" spans="1:23" s="16" customFormat="1" ht="15" customHeight="1">
      <c r="A585" s="53"/>
      <c r="B585" s="20"/>
      <c r="C585" s="13"/>
      <c r="D585" s="13"/>
      <c r="E585" s="13"/>
      <c r="F585" s="37"/>
      <c r="G585" s="377"/>
      <c r="H585" s="37"/>
      <c r="I585" s="162"/>
      <c r="K585" s="17"/>
      <c r="L585" s="17"/>
      <c r="M585" s="17"/>
      <c r="N585" s="17"/>
      <c r="O585" s="17"/>
      <c r="P585" s="17"/>
      <c r="Q585" s="17"/>
      <c r="R585" s="17"/>
      <c r="S585" s="17"/>
      <c r="T585" s="17"/>
      <c r="U585" s="17"/>
      <c r="V585" s="17"/>
      <c r="W585" s="17"/>
    </row>
    <row r="586" spans="1:23" s="16" customFormat="1" ht="15" customHeight="1">
      <c r="A586" s="53"/>
      <c r="B586" s="20"/>
      <c r="C586" s="13"/>
      <c r="D586" s="13"/>
      <c r="E586" s="13"/>
      <c r="F586" s="37"/>
      <c r="G586" s="377"/>
      <c r="H586" s="37"/>
      <c r="I586" s="162"/>
      <c r="K586" s="17"/>
      <c r="L586" s="17"/>
      <c r="M586" s="17"/>
      <c r="N586" s="17"/>
      <c r="O586" s="17"/>
      <c r="P586" s="17"/>
      <c r="Q586" s="17"/>
      <c r="R586" s="17"/>
      <c r="S586" s="17"/>
      <c r="T586" s="17"/>
      <c r="U586" s="17"/>
      <c r="V586" s="17"/>
      <c r="W586" s="17"/>
    </row>
    <row r="587" spans="1:23" s="16" customFormat="1" ht="15" customHeight="1">
      <c r="A587" s="53"/>
      <c r="B587" s="20"/>
      <c r="C587" s="13"/>
      <c r="D587" s="13"/>
      <c r="E587" s="13"/>
      <c r="F587" s="37"/>
      <c r="G587" s="377"/>
      <c r="H587" s="37"/>
      <c r="I587" s="162"/>
      <c r="K587" s="17"/>
      <c r="L587" s="17"/>
      <c r="M587" s="17"/>
      <c r="N587" s="17"/>
      <c r="O587" s="17"/>
      <c r="P587" s="17"/>
      <c r="Q587" s="17"/>
      <c r="R587" s="17"/>
      <c r="S587" s="17"/>
      <c r="T587" s="17"/>
      <c r="U587" s="17"/>
      <c r="V587" s="17"/>
      <c r="W587" s="17"/>
    </row>
    <row r="588" spans="1:23" s="16" customFormat="1" ht="15" customHeight="1">
      <c r="A588" s="53"/>
      <c r="B588" s="20"/>
      <c r="C588" s="13"/>
      <c r="D588" s="13"/>
      <c r="E588" s="13"/>
      <c r="F588" s="37"/>
      <c r="G588" s="377"/>
      <c r="H588" s="37"/>
      <c r="I588" s="162"/>
      <c r="K588" s="17"/>
      <c r="L588" s="17"/>
      <c r="M588" s="17"/>
      <c r="N588" s="17"/>
      <c r="O588" s="17"/>
      <c r="P588" s="17"/>
      <c r="Q588" s="17"/>
      <c r="R588" s="17"/>
      <c r="S588" s="17"/>
      <c r="T588" s="17"/>
      <c r="U588" s="17"/>
      <c r="V588" s="17"/>
      <c r="W588" s="17"/>
    </row>
    <row r="589" spans="1:23" s="16" customFormat="1" ht="15" customHeight="1">
      <c r="A589" s="53"/>
      <c r="B589" s="20"/>
      <c r="C589" s="13"/>
      <c r="D589" s="13"/>
      <c r="E589" s="13"/>
      <c r="F589" s="37"/>
      <c r="G589" s="377"/>
      <c r="H589" s="37"/>
      <c r="I589" s="162"/>
      <c r="K589" s="17"/>
      <c r="L589" s="17"/>
      <c r="M589" s="17"/>
      <c r="N589" s="17"/>
      <c r="O589" s="17"/>
      <c r="P589" s="17"/>
      <c r="Q589" s="17"/>
      <c r="R589" s="17"/>
      <c r="S589" s="17"/>
      <c r="T589" s="17"/>
      <c r="U589" s="17"/>
      <c r="V589" s="17"/>
      <c r="W589" s="17"/>
    </row>
    <row r="590" spans="1:23" s="16" customFormat="1" ht="15" customHeight="1">
      <c r="A590" s="53"/>
      <c r="B590" s="20"/>
      <c r="C590" s="13"/>
      <c r="D590" s="13"/>
      <c r="E590" s="13"/>
      <c r="F590" s="37"/>
      <c r="G590" s="377"/>
      <c r="H590" s="37"/>
      <c r="I590" s="162"/>
      <c r="K590" s="17"/>
      <c r="L590" s="17"/>
      <c r="M590" s="17"/>
      <c r="N590" s="17"/>
      <c r="O590" s="17"/>
      <c r="P590" s="17"/>
      <c r="Q590" s="17"/>
      <c r="R590" s="17"/>
      <c r="S590" s="17"/>
      <c r="T590" s="17"/>
      <c r="U590" s="17"/>
      <c r="V590" s="17"/>
      <c r="W590" s="17"/>
    </row>
    <row r="591" spans="1:23" s="16" customFormat="1" ht="15" customHeight="1">
      <c r="A591" s="53"/>
      <c r="B591" s="20"/>
      <c r="C591" s="13"/>
      <c r="D591" s="13"/>
      <c r="E591" s="13"/>
      <c r="F591" s="37"/>
      <c r="G591" s="377"/>
      <c r="H591" s="37"/>
      <c r="I591" s="162"/>
      <c r="K591" s="17"/>
      <c r="L591" s="17"/>
      <c r="M591" s="17"/>
      <c r="N591" s="17"/>
      <c r="O591" s="17"/>
      <c r="P591" s="17"/>
      <c r="Q591" s="17"/>
      <c r="R591" s="17"/>
      <c r="S591" s="17"/>
      <c r="T591" s="17"/>
      <c r="U591" s="17"/>
      <c r="V591" s="17"/>
      <c r="W591" s="17"/>
    </row>
    <row r="592" spans="1:23" s="16" customFormat="1" ht="15" customHeight="1">
      <c r="A592" s="53"/>
      <c r="B592" s="20"/>
      <c r="C592" s="13"/>
      <c r="D592" s="13"/>
      <c r="E592" s="13"/>
      <c r="F592" s="37"/>
      <c r="G592" s="377"/>
      <c r="H592" s="37"/>
      <c r="I592" s="162"/>
      <c r="K592" s="17"/>
      <c r="L592" s="17"/>
      <c r="M592" s="17"/>
      <c r="N592" s="17"/>
      <c r="O592" s="17"/>
      <c r="P592" s="17"/>
      <c r="Q592" s="17"/>
      <c r="R592" s="17"/>
      <c r="S592" s="17"/>
      <c r="T592" s="17"/>
      <c r="U592" s="17"/>
      <c r="V592" s="17"/>
      <c r="W592" s="17"/>
    </row>
    <row r="593" spans="1:23" s="16" customFormat="1" ht="15" customHeight="1">
      <c r="A593" s="53"/>
      <c r="B593" s="20"/>
      <c r="C593" s="13"/>
      <c r="D593" s="13"/>
      <c r="E593" s="13"/>
      <c r="F593" s="37"/>
      <c r="G593" s="377"/>
      <c r="H593" s="37"/>
      <c r="I593" s="162"/>
      <c r="K593" s="17"/>
      <c r="L593" s="17"/>
      <c r="M593" s="17"/>
      <c r="N593" s="17"/>
      <c r="O593" s="17"/>
      <c r="P593" s="17"/>
      <c r="Q593" s="17"/>
      <c r="R593" s="17"/>
      <c r="S593" s="17"/>
      <c r="T593" s="17"/>
      <c r="U593" s="17"/>
      <c r="V593" s="17"/>
      <c r="W593" s="17"/>
    </row>
    <row r="594" spans="1:23" s="16" customFormat="1" ht="15" customHeight="1">
      <c r="A594" s="53"/>
      <c r="B594" s="20"/>
      <c r="C594" s="13"/>
      <c r="D594" s="13"/>
      <c r="E594" s="13"/>
      <c r="F594" s="37"/>
      <c r="G594" s="377"/>
      <c r="H594" s="37"/>
      <c r="I594" s="162"/>
      <c r="K594" s="17"/>
      <c r="L594" s="17"/>
      <c r="M594" s="17"/>
      <c r="N594" s="17"/>
      <c r="O594" s="17"/>
      <c r="P594" s="17"/>
      <c r="Q594" s="17"/>
      <c r="R594" s="17"/>
      <c r="S594" s="17"/>
      <c r="T594" s="17"/>
      <c r="U594" s="17"/>
      <c r="V594" s="17"/>
      <c r="W594" s="17"/>
    </row>
    <row r="595" spans="1:23" s="16" customFormat="1" ht="15" customHeight="1">
      <c r="A595" s="53"/>
      <c r="B595" s="20"/>
      <c r="C595" s="13"/>
      <c r="D595" s="13"/>
      <c r="E595" s="13"/>
      <c r="F595" s="37"/>
      <c r="G595" s="377"/>
      <c r="H595" s="37"/>
      <c r="I595" s="162"/>
      <c r="K595" s="17"/>
      <c r="L595" s="17"/>
      <c r="M595" s="17"/>
      <c r="N595" s="17"/>
      <c r="O595" s="17"/>
      <c r="P595" s="17"/>
      <c r="Q595" s="17"/>
      <c r="R595" s="17"/>
      <c r="S595" s="17"/>
      <c r="T595" s="17"/>
      <c r="U595" s="17"/>
      <c r="V595" s="17"/>
      <c r="W595" s="17"/>
    </row>
    <row r="596" spans="1:23" s="16" customFormat="1" ht="15" customHeight="1">
      <c r="A596" s="53"/>
      <c r="B596" s="20"/>
      <c r="C596" s="13"/>
      <c r="D596" s="13"/>
      <c r="E596" s="13"/>
      <c r="F596" s="37"/>
      <c r="G596" s="377"/>
      <c r="H596" s="37"/>
      <c r="I596" s="162"/>
      <c r="K596" s="17"/>
      <c r="L596" s="17"/>
      <c r="M596" s="17"/>
      <c r="N596" s="17"/>
      <c r="O596" s="17"/>
      <c r="P596" s="17"/>
      <c r="Q596" s="17"/>
      <c r="R596" s="17"/>
      <c r="S596" s="17"/>
      <c r="T596" s="17"/>
      <c r="U596" s="17"/>
      <c r="V596" s="17"/>
      <c r="W596" s="17"/>
    </row>
    <row r="597" spans="1:23" s="16" customFormat="1" ht="15" customHeight="1">
      <c r="A597" s="53"/>
      <c r="B597" s="20"/>
      <c r="C597" s="13"/>
      <c r="D597" s="13"/>
      <c r="E597" s="13"/>
      <c r="F597" s="37"/>
      <c r="G597" s="377"/>
      <c r="H597" s="37"/>
      <c r="I597" s="162"/>
      <c r="K597" s="17"/>
      <c r="L597" s="17"/>
      <c r="M597" s="17"/>
      <c r="N597" s="17"/>
      <c r="O597" s="17"/>
      <c r="P597" s="17"/>
      <c r="Q597" s="17"/>
      <c r="R597" s="17"/>
      <c r="S597" s="17"/>
      <c r="T597" s="17"/>
      <c r="U597" s="17"/>
      <c r="V597" s="17"/>
      <c r="W597" s="17"/>
    </row>
    <row r="598" spans="1:23" s="16" customFormat="1" ht="15" customHeight="1">
      <c r="A598" s="53"/>
      <c r="B598" s="20"/>
      <c r="C598" s="13"/>
      <c r="D598" s="13"/>
      <c r="E598" s="13"/>
      <c r="F598" s="37"/>
      <c r="G598" s="377"/>
      <c r="H598" s="37"/>
      <c r="I598" s="162"/>
      <c r="K598" s="17"/>
      <c r="L598" s="17"/>
      <c r="M598" s="17"/>
      <c r="N598" s="17"/>
      <c r="O598" s="17"/>
      <c r="P598" s="17"/>
      <c r="Q598" s="17"/>
      <c r="R598" s="17"/>
      <c r="S598" s="17"/>
      <c r="T598" s="17"/>
      <c r="U598" s="17"/>
      <c r="V598" s="17"/>
      <c r="W598" s="17"/>
    </row>
    <row r="599" spans="1:23" s="16" customFormat="1" ht="15" customHeight="1">
      <c r="A599" s="53"/>
      <c r="B599" s="20"/>
      <c r="C599" s="13"/>
      <c r="D599" s="13"/>
      <c r="E599" s="13"/>
      <c r="F599" s="37"/>
      <c r="G599" s="377"/>
      <c r="H599" s="37"/>
      <c r="I599" s="162"/>
      <c r="K599" s="17"/>
      <c r="L599" s="17"/>
      <c r="M599" s="17"/>
      <c r="N599" s="17"/>
      <c r="O599" s="17"/>
      <c r="P599" s="17"/>
      <c r="Q599" s="17"/>
      <c r="R599" s="17"/>
      <c r="S599" s="17"/>
      <c r="T599" s="17"/>
      <c r="U599" s="17"/>
      <c r="V599" s="17"/>
      <c r="W599" s="17"/>
    </row>
    <row r="600" spans="1:23" s="16" customFormat="1" ht="15" customHeight="1">
      <c r="A600" s="53"/>
      <c r="B600" s="20"/>
      <c r="C600" s="13"/>
      <c r="D600" s="13"/>
      <c r="E600" s="13"/>
      <c r="F600" s="37"/>
      <c r="G600" s="377"/>
      <c r="H600" s="37"/>
      <c r="I600" s="162"/>
      <c r="K600" s="17"/>
      <c r="L600" s="17"/>
      <c r="M600" s="17"/>
      <c r="N600" s="17"/>
      <c r="O600" s="17"/>
      <c r="P600" s="17"/>
      <c r="Q600" s="17"/>
      <c r="R600" s="17"/>
      <c r="S600" s="17"/>
      <c r="T600" s="17"/>
      <c r="U600" s="17"/>
      <c r="V600" s="17"/>
      <c r="W600" s="17"/>
    </row>
    <row r="601" spans="1:23" s="16" customFormat="1" ht="15" customHeight="1">
      <c r="A601" s="53"/>
      <c r="B601" s="20"/>
      <c r="C601" s="13"/>
      <c r="D601" s="13"/>
      <c r="E601" s="13"/>
      <c r="F601" s="37"/>
      <c r="G601" s="377"/>
      <c r="H601" s="37"/>
      <c r="I601" s="162"/>
      <c r="K601" s="17"/>
      <c r="L601" s="17"/>
      <c r="M601" s="17"/>
      <c r="N601" s="17"/>
      <c r="O601" s="17"/>
      <c r="P601" s="17"/>
      <c r="Q601" s="17"/>
      <c r="R601" s="17"/>
      <c r="S601" s="17"/>
      <c r="T601" s="17"/>
      <c r="U601" s="17"/>
      <c r="V601" s="17"/>
      <c r="W601" s="17"/>
    </row>
    <row r="602" spans="1:23" s="16" customFormat="1" ht="15" customHeight="1">
      <c r="A602" s="53"/>
      <c r="B602" s="20"/>
      <c r="C602" s="13"/>
      <c r="D602" s="13"/>
      <c r="E602" s="13"/>
      <c r="F602" s="37"/>
      <c r="G602" s="377"/>
      <c r="H602" s="37"/>
      <c r="I602" s="162"/>
      <c r="K602" s="17"/>
      <c r="L602" s="17"/>
      <c r="M602" s="17"/>
      <c r="N602" s="17"/>
      <c r="O602" s="17"/>
      <c r="P602" s="17"/>
      <c r="Q602" s="17"/>
      <c r="R602" s="17"/>
      <c r="S602" s="17"/>
      <c r="T602" s="17"/>
      <c r="U602" s="17"/>
      <c r="V602" s="17"/>
      <c r="W602" s="17"/>
    </row>
    <row r="603" spans="1:23" s="16" customFormat="1" ht="15" customHeight="1">
      <c r="A603" s="53"/>
      <c r="B603" s="20"/>
      <c r="C603" s="13"/>
      <c r="D603" s="13"/>
      <c r="E603" s="13"/>
      <c r="F603" s="37"/>
      <c r="G603" s="377"/>
      <c r="H603" s="37"/>
      <c r="I603" s="162"/>
      <c r="K603" s="17"/>
      <c r="L603" s="17"/>
      <c r="M603" s="17"/>
      <c r="N603" s="17"/>
      <c r="O603" s="17"/>
      <c r="P603" s="17"/>
      <c r="Q603" s="17"/>
      <c r="R603" s="17"/>
      <c r="S603" s="17"/>
      <c r="T603" s="17"/>
      <c r="U603" s="17"/>
      <c r="V603" s="17"/>
      <c r="W603" s="17"/>
    </row>
    <row r="604" spans="1:23" s="16" customFormat="1" ht="15" customHeight="1">
      <c r="A604" s="53"/>
      <c r="B604" s="20"/>
      <c r="C604" s="13"/>
      <c r="D604" s="13"/>
      <c r="E604" s="13"/>
      <c r="F604" s="37"/>
      <c r="G604" s="377"/>
      <c r="H604" s="37"/>
      <c r="I604" s="162"/>
      <c r="K604" s="17"/>
      <c r="L604" s="17"/>
      <c r="M604" s="17"/>
      <c r="N604" s="17"/>
      <c r="O604" s="17"/>
      <c r="P604" s="17"/>
      <c r="Q604" s="17"/>
      <c r="R604" s="17"/>
      <c r="S604" s="17"/>
      <c r="T604" s="17"/>
      <c r="U604" s="17"/>
      <c r="V604" s="17"/>
      <c r="W604" s="17"/>
    </row>
    <row r="605" spans="1:23" s="16" customFormat="1" ht="15" customHeight="1">
      <c r="A605" s="53"/>
      <c r="B605" s="20"/>
      <c r="C605" s="13"/>
      <c r="D605" s="13"/>
      <c r="E605" s="13"/>
      <c r="F605" s="37"/>
      <c r="G605" s="377"/>
      <c r="H605" s="37"/>
      <c r="I605" s="162"/>
      <c r="K605" s="17"/>
      <c r="L605" s="17"/>
      <c r="M605" s="17"/>
      <c r="N605" s="17"/>
      <c r="O605" s="17"/>
      <c r="P605" s="17"/>
      <c r="Q605" s="17"/>
      <c r="R605" s="17"/>
      <c r="S605" s="17"/>
      <c r="T605" s="17"/>
      <c r="U605" s="17"/>
      <c r="V605" s="17"/>
      <c r="W605" s="17"/>
    </row>
    <row r="606" spans="1:23" s="16" customFormat="1" ht="15" customHeight="1">
      <c r="A606" s="53"/>
      <c r="B606" s="20"/>
      <c r="C606" s="13"/>
      <c r="D606" s="13"/>
      <c r="E606" s="13"/>
      <c r="F606" s="37"/>
      <c r="G606" s="377"/>
      <c r="H606" s="37"/>
      <c r="I606" s="162"/>
      <c r="K606" s="17"/>
      <c r="L606" s="17"/>
      <c r="M606" s="17"/>
      <c r="N606" s="17"/>
      <c r="O606" s="17"/>
      <c r="P606" s="17"/>
      <c r="Q606" s="17"/>
      <c r="R606" s="17"/>
      <c r="S606" s="17"/>
      <c r="T606" s="17"/>
      <c r="U606" s="17"/>
      <c r="V606" s="17"/>
      <c r="W606" s="17"/>
    </row>
    <row r="607" spans="1:23" s="16" customFormat="1" ht="15" customHeight="1">
      <c r="A607" s="53"/>
      <c r="B607" s="20"/>
      <c r="C607" s="13"/>
      <c r="D607" s="13"/>
      <c r="E607" s="13"/>
      <c r="F607" s="37"/>
      <c r="G607" s="377"/>
      <c r="H607" s="37"/>
      <c r="I607" s="162"/>
      <c r="K607" s="17"/>
      <c r="L607" s="17"/>
      <c r="M607" s="17"/>
      <c r="N607" s="17"/>
      <c r="O607" s="17"/>
      <c r="P607" s="17"/>
      <c r="Q607" s="17"/>
      <c r="R607" s="17"/>
      <c r="S607" s="17"/>
      <c r="T607" s="17"/>
      <c r="U607" s="17"/>
      <c r="V607" s="17"/>
      <c r="W607" s="17"/>
    </row>
    <row r="608" spans="1:23" s="16" customFormat="1" ht="15" customHeight="1">
      <c r="A608" s="53"/>
      <c r="B608" s="20"/>
      <c r="C608" s="13"/>
      <c r="D608" s="13"/>
      <c r="E608" s="13"/>
      <c r="F608" s="37"/>
      <c r="G608" s="377"/>
      <c r="H608" s="37"/>
      <c r="I608" s="162"/>
      <c r="K608" s="17"/>
      <c r="L608" s="17"/>
      <c r="M608" s="17"/>
      <c r="N608" s="17"/>
      <c r="O608" s="17"/>
      <c r="P608" s="17"/>
      <c r="Q608" s="17"/>
      <c r="R608" s="17"/>
      <c r="S608" s="17"/>
      <c r="T608" s="17"/>
      <c r="U608" s="17"/>
      <c r="V608" s="17"/>
      <c r="W608" s="17"/>
    </row>
    <row r="609" spans="1:23" s="16" customFormat="1" ht="15" customHeight="1">
      <c r="A609" s="53"/>
      <c r="B609" s="20"/>
      <c r="C609" s="13"/>
      <c r="D609" s="13"/>
      <c r="E609" s="13"/>
      <c r="F609" s="37"/>
      <c r="G609" s="377"/>
      <c r="H609" s="37"/>
      <c r="I609" s="162"/>
      <c r="K609" s="17"/>
      <c r="L609" s="17"/>
      <c r="M609" s="17"/>
      <c r="N609" s="17"/>
      <c r="O609" s="17"/>
      <c r="P609" s="17"/>
      <c r="Q609" s="17"/>
      <c r="R609" s="17"/>
      <c r="S609" s="17"/>
      <c r="T609" s="17"/>
      <c r="U609" s="17"/>
      <c r="V609" s="17"/>
      <c r="W609" s="17"/>
    </row>
    <row r="610" spans="1:23" s="16" customFormat="1" ht="15" customHeight="1">
      <c r="A610" s="53"/>
      <c r="B610" s="20"/>
      <c r="C610" s="13"/>
      <c r="D610" s="13"/>
      <c r="E610" s="13"/>
      <c r="F610" s="37"/>
      <c r="G610" s="377"/>
      <c r="H610" s="37"/>
      <c r="I610" s="162"/>
      <c r="K610" s="17"/>
      <c r="L610" s="17"/>
      <c r="M610" s="17"/>
      <c r="N610" s="17"/>
      <c r="O610" s="17"/>
      <c r="P610" s="17"/>
      <c r="Q610" s="17"/>
      <c r="R610" s="17"/>
      <c r="S610" s="17"/>
      <c r="T610" s="17"/>
      <c r="U610" s="17"/>
      <c r="V610" s="17"/>
      <c r="W610" s="17"/>
    </row>
  </sheetData>
  <mergeCells count="3">
    <mergeCell ref="B1:E1"/>
    <mergeCell ref="B117:E117"/>
    <mergeCell ref="B59:E59"/>
  </mergeCells>
  <pageMargins left="0.25" right="0.25" top="0.75" bottom="0.75" header="0.3" footer="0.3"/>
  <pageSetup scale="58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10"/>
  <sheetViews>
    <sheetView view="pageBreakPreview" zoomScale="96" zoomScaleNormal="100" zoomScaleSheetLayoutView="96" workbookViewId="0">
      <selection activeCell="B5" sqref="B5"/>
    </sheetView>
  </sheetViews>
  <sheetFormatPr defaultColWidth="9.109375" defaultRowHeight="15"/>
  <cols>
    <col min="1" max="1" width="10.44140625" style="120" customWidth="1"/>
    <col min="2" max="5" width="21.5546875" style="119" customWidth="1"/>
    <col min="6" max="6" width="14.44140625" style="120" customWidth="1"/>
    <col min="7" max="7" width="11" style="141" customWidth="1"/>
    <col min="8" max="8" width="13.5546875" style="119" customWidth="1"/>
    <col min="9" max="9" width="15.33203125" style="119" customWidth="1"/>
    <col min="10" max="16384" width="9.109375" style="119"/>
  </cols>
  <sheetData>
    <row r="1" spans="1:9" ht="36" customHeight="1">
      <c r="A1" s="180" t="s">
        <v>0</v>
      </c>
      <c r="B1" s="461" t="s">
        <v>1</v>
      </c>
      <c r="C1" s="462"/>
      <c r="D1" s="462"/>
      <c r="E1" s="463"/>
      <c r="F1" s="180" t="s">
        <v>2</v>
      </c>
      <c r="G1" s="181" t="s">
        <v>393</v>
      </c>
      <c r="H1" s="182" t="s">
        <v>394</v>
      </c>
      <c r="I1" s="183" t="s">
        <v>395</v>
      </c>
    </row>
    <row r="2" spans="1:9">
      <c r="B2" s="121"/>
      <c r="C2" s="122"/>
      <c r="D2" s="122"/>
      <c r="E2" s="123"/>
      <c r="G2" s="9"/>
      <c r="H2" s="124"/>
      <c r="I2" s="142"/>
    </row>
    <row r="3" spans="1:9">
      <c r="B3" s="125"/>
      <c r="C3" s="126"/>
      <c r="D3" s="126"/>
      <c r="E3" s="127"/>
      <c r="G3" s="9"/>
      <c r="H3" s="124"/>
      <c r="I3" s="142"/>
    </row>
    <row r="4" spans="1:9">
      <c r="B4" s="128" t="s">
        <v>760</v>
      </c>
      <c r="C4" s="126"/>
      <c r="D4" s="126"/>
      <c r="E4" s="127"/>
      <c r="F4" s="129"/>
      <c r="G4" s="9"/>
      <c r="I4" s="143"/>
    </row>
    <row r="5" spans="1:9">
      <c r="B5" s="128" t="s">
        <v>763</v>
      </c>
      <c r="C5" s="126"/>
      <c r="D5" s="126"/>
      <c r="E5" s="127"/>
      <c r="F5" s="129"/>
      <c r="G5" s="9"/>
      <c r="I5" s="143"/>
    </row>
    <row r="6" spans="1:9">
      <c r="B6" s="125"/>
      <c r="C6" s="126"/>
      <c r="D6" s="126"/>
      <c r="E6" s="127"/>
      <c r="F6" s="129"/>
      <c r="G6" s="9"/>
      <c r="I6" s="143"/>
    </row>
    <row r="7" spans="1:9">
      <c r="A7" s="130"/>
      <c r="B7" s="128" t="s">
        <v>639</v>
      </c>
      <c r="C7" s="13"/>
      <c r="D7" s="13"/>
      <c r="E7" s="131"/>
      <c r="F7" s="37"/>
      <c r="G7" s="14"/>
      <c r="H7" s="37"/>
      <c r="I7" s="144"/>
    </row>
    <row r="8" spans="1:9">
      <c r="A8" s="130"/>
      <c r="B8" s="128"/>
      <c r="C8" s="13"/>
      <c r="D8" s="13"/>
      <c r="E8" s="131"/>
      <c r="F8" s="37"/>
      <c r="G8" s="14"/>
      <c r="H8" s="37"/>
      <c r="I8" s="144"/>
    </row>
    <row r="9" spans="1:9">
      <c r="A9" s="130"/>
      <c r="B9" s="128"/>
      <c r="C9" s="13"/>
      <c r="D9" s="13"/>
      <c r="E9" s="131"/>
      <c r="F9" s="37"/>
      <c r="G9" s="14"/>
      <c r="H9" s="37"/>
      <c r="I9" s="144"/>
    </row>
    <row r="10" spans="1:9">
      <c r="A10" s="130"/>
      <c r="B10" s="128" t="s">
        <v>599</v>
      </c>
      <c r="C10" s="13"/>
      <c r="D10" s="13"/>
      <c r="E10" s="131"/>
      <c r="F10" s="37"/>
      <c r="G10" s="14"/>
      <c r="H10" s="37"/>
      <c r="I10" s="144"/>
    </row>
    <row r="11" spans="1:9">
      <c r="A11" s="130"/>
      <c r="B11" s="128"/>
      <c r="C11" s="13"/>
      <c r="D11" s="13"/>
      <c r="E11" s="131"/>
      <c r="F11" s="37"/>
      <c r="G11" s="14"/>
      <c r="H11" s="37"/>
      <c r="I11" s="144"/>
    </row>
    <row r="12" spans="1:9">
      <c r="A12" s="130"/>
      <c r="B12" s="132"/>
      <c r="C12" s="13"/>
      <c r="D12" s="13"/>
      <c r="E12" s="131"/>
      <c r="F12" s="37"/>
      <c r="G12" s="14"/>
      <c r="H12" s="37"/>
      <c r="I12" s="144"/>
    </row>
    <row r="13" spans="1:9">
      <c r="A13" s="130"/>
      <c r="B13" s="128" t="s">
        <v>396</v>
      </c>
      <c r="C13" s="13"/>
      <c r="D13" s="13"/>
      <c r="E13" s="131"/>
      <c r="F13" s="37"/>
      <c r="G13" s="14"/>
      <c r="H13" s="37"/>
      <c r="I13" s="144"/>
    </row>
    <row r="14" spans="1:9">
      <c r="A14" s="130"/>
      <c r="B14" s="128"/>
      <c r="C14" s="19"/>
      <c r="D14" s="13"/>
      <c r="E14" s="131"/>
      <c r="F14" s="37"/>
      <c r="G14" s="14"/>
      <c r="H14" s="37"/>
      <c r="I14" s="144"/>
    </row>
    <row r="15" spans="1:9">
      <c r="A15" s="130"/>
      <c r="B15" s="128"/>
      <c r="C15" s="19"/>
      <c r="D15" s="13"/>
      <c r="E15" s="131"/>
      <c r="F15" s="133"/>
      <c r="G15" s="14"/>
      <c r="H15" s="14"/>
      <c r="I15" s="144"/>
    </row>
    <row r="16" spans="1:9" ht="15.6">
      <c r="A16" s="11" t="s">
        <v>15</v>
      </c>
      <c r="B16" s="20" t="s">
        <v>397</v>
      </c>
      <c r="C16" s="19"/>
      <c r="D16" s="13"/>
      <c r="E16" s="13"/>
      <c r="F16" s="15" t="s">
        <v>20</v>
      </c>
      <c r="G16" s="14">
        <f>(6*3)</f>
        <v>18</v>
      </c>
      <c r="H16" s="14"/>
      <c r="I16" s="144">
        <f>G16*H16</f>
        <v>0</v>
      </c>
    </row>
    <row r="17" spans="1:9">
      <c r="A17" s="11" t="s">
        <v>41</v>
      </c>
      <c r="B17" s="20" t="s">
        <v>398</v>
      </c>
      <c r="C17" s="19"/>
      <c r="D17" s="13"/>
      <c r="E17" s="13"/>
      <c r="F17" s="14"/>
      <c r="G17" s="14"/>
      <c r="H17" s="14"/>
      <c r="I17" s="144"/>
    </row>
    <row r="18" spans="1:9">
      <c r="A18" s="11"/>
      <c r="B18" s="20"/>
      <c r="C18" s="19"/>
      <c r="D18" s="13"/>
      <c r="E18" s="13"/>
      <c r="F18" s="14"/>
      <c r="G18" s="14"/>
      <c r="H18" s="14"/>
      <c r="I18" s="144"/>
    </row>
    <row r="19" spans="1:9">
      <c r="A19" s="11" t="s">
        <v>3</v>
      </c>
      <c r="B19" s="20" t="s">
        <v>26</v>
      </c>
      <c r="C19" s="19"/>
      <c r="D19" s="13"/>
      <c r="E19" s="13"/>
      <c r="F19" s="14"/>
      <c r="G19" s="14"/>
      <c r="H19" s="14"/>
      <c r="I19" s="144"/>
    </row>
    <row r="20" spans="1:9">
      <c r="A20" s="11"/>
      <c r="B20" s="20" t="s">
        <v>27</v>
      </c>
      <c r="C20" s="19"/>
      <c r="D20" s="13"/>
      <c r="E20" s="13"/>
      <c r="F20" s="14"/>
      <c r="G20" s="14"/>
      <c r="H20" s="14"/>
      <c r="I20" s="144"/>
    </row>
    <row r="21" spans="1:9">
      <c r="A21" s="11"/>
      <c r="B21" s="20" t="s">
        <v>28</v>
      </c>
      <c r="C21" s="19"/>
      <c r="D21" s="13"/>
      <c r="E21" s="13"/>
      <c r="F21" s="14" t="s">
        <v>399</v>
      </c>
      <c r="G21" s="14">
        <v>1</v>
      </c>
      <c r="H21" s="14"/>
      <c r="I21" s="144">
        <f>G21*H21</f>
        <v>0</v>
      </c>
    </row>
    <row r="22" spans="1:9">
      <c r="A22" s="11"/>
      <c r="B22" s="20"/>
      <c r="C22" s="19"/>
      <c r="D22" s="13"/>
      <c r="E22" s="13"/>
      <c r="F22" s="14"/>
      <c r="G22" s="14"/>
      <c r="H22" s="14"/>
      <c r="I22" s="144"/>
    </row>
    <row r="23" spans="1:9">
      <c r="A23" s="11"/>
      <c r="B23" s="20"/>
      <c r="C23" s="19"/>
      <c r="D23" s="13"/>
      <c r="E23" s="13"/>
      <c r="F23" s="14"/>
      <c r="G23" s="14"/>
      <c r="H23" s="14"/>
      <c r="I23" s="144"/>
    </row>
    <row r="24" spans="1:9">
      <c r="A24" s="11"/>
      <c r="B24" s="18" t="s">
        <v>400</v>
      </c>
      <c r="C24" s="19"/>
      <c r="D24" s="13"/>
      <c r="E24" s="13"/>
      <c r="F24" s="26" t="s">
        <v>53</v>
      </c>
      <c r="G24" s="14"/>
      <c r="H24" s="14"/>
      <c r="I24" s="145">
        <f>SUM(I16:I23)</f>
        <v>0</v>
      </c>
    </row>
    <row r="25" spans="1:9">
      <c r="A25" s="11"/>
      <c r="B25" s="18"/>
      <c r="C25" s="19"/>
      <c r="D25" s="13"/>
      <c r="E25" s="13"/>
      <c r="F25" s="14"/>
      <c r="G25" s="14"/>
      <c r="H25" s="14"/>
      <c r="I25" s="145"/>
    </row>
    <row r="26" spans="1:9">
      <c r="A26" s="11"/>
      <c r="B26" s="18"/>
      <c r="C26" s="19"/>
      <c r="D26" s="13"/>
      <c r="E26" s="13"/>
      <c r="F26" s="14"/>
      <c r="G26" s="14"/>
      <c r="H26" s="14"/>
      <c r="I26" s="145"/>
    </row>
    <row r="27" spans="1:9">
      <c r="A27" s="11"/>
      <c r="B27" s="18"/>
      <c r="C27" s="19"/>
      <c r="D27" s="13"/>
      <c r="E27" s="13"/>
      <c r="F27" s="14"/>
      <c r="G27" s="14"/>
      <c r="H27" s="14"/>
      <c r="I27" s="145"/>
    </row>
    <row r="28" spans="1:9">
      <c r="A28" s="11"/>
      <c r="B28" s="18"/>
      <c r="C28" s="19"/>
      <c r="D28" s="13"/>
      <c r="E28" s="13"/>
      <c r="F28" s="14"/>
      <c r="G28" s="14"/>
      <c r="H28" s="14"/>
      <c r="I28" s="145"/>
    </row>
    <row r="29" spans="1:9">
      <c r="A29" s="11"/>
      <c r="B29" s="18"/>
      <c r="C29" s="19"/>
      <c r="D29" s="13"/>
      <c r="E29" s="13"/>
      <c r="F29" s="14"/>
      <c r="G29" s="14"/>
      <c r="H29" s="14"/>
      <c r="I29" s="145"/>
    </row>
    <row r="30" spans="1:9">
      <c r="A30" s="11"/>
      <c r="B30" s="12" t="str">
        <f>B4</f>
        <v>PROPOSED MINI WATER SYSTEM REHABILITATION</v>
      </c>
      <c r="C30" s="19"/>
      <c r="D30" s="13"/>
      <c r="E30" s="13"/>
      <c r="F30" s="14"/>
      <c r="G30" s="14"/>
      <c r="H30" s="14"/>
      <c r="I30" s="145"/>
    </row>
    <row r="31" spans="1:9">
      <c r="A31" s="11"/>
      <c r="B31" s="12" t="str">
        <f>B5</f>
        <v>CAANOOLE VILLAGE  AFGOYE DISTRICT</v>
      </c>
      <c r="C31" s="19"/>
      <c r="D31" s="13"/>
      <c r="E31" s="13"/>
      <c r="F31" s="14"/>
      <c r="G31" s="14"/>
      <c r="H31" s="14"/>
      <c r="I31" s="145"/>
    </row>
    <row r="32" spans="1:9">
      <c r="A32" s="11"/>
      <c r="B32" s="18"/>
      <c r="C32" s="19"/>
      <c r="D32" s="13"/>
      <c r="E32" s="13"/>
      <c r="F32" s="14"/>
      <c r="G32" s="14"/>
      <c r="H32" s="14"/>
      <c r="I32" s="145"/>
    </row>
    <row r="33" spans="1:9">
      <c r="A33" s="11"/>
      <c r="B33" s="12" t="str">
        <f>B7</f>
        <v>SECTION 5: SOLAR INSTALLATION</v>
      </c>
      <c r="C33" s="19"/>
      <c r="D33" s="13"/>
      <c r="E33" s="13"/>
      <c r="F33" s="14"/>
      <c r="G33" s="14"/>
      <c r="H33" s="14"/>
      <c r="I33" s="145"/>
    </row>
    <row r="34" spans="1:9">
      <c r="A34" s="11"/>
      <c r="B34" s="18"/>
      <c r="C34" s="19"/>
      <c r="D34" s="13"/>
      <c r="E34" s="13"/>
      <c r="F34" s="14"/>
      <c r="G34" s="14"/>
      <c r="H34" s="14"/>
      <c r="I34" s="145"/>
    </row>
    <row r="35" spans="1:9">
      <c r="A35" s="11"/>
      <c r="B35" s="18"/>
      <c r="C35" s="19"/>
      <c r="D35" s="13"/>
      <c r="E35" s="13"/>
      <c r="F35" s="14"/>
      <c r="G35" s="14"/>
      <c r="H35" s="14"/>
      <c r="I35" s="145"/>
    </row>
    <row r="36" spans="1:9">
      <c r="A36" s="11"/>
      <c r="B36" s="12" t="s">
        <v>402</v>
      </c>
      <c r="C36" s="19"/>
      <c r="D36" s="13"/>
      <c r="E36" s="13"/>
      <c r="F36" s="14"/>
      <c r="G36" s="14"/>
      <c r="H36" s="14"/>
      <c r="I36" s="144"/>
    </row>
    <row r="37" spans="1:9">
      <c r="A37" s="11"/>
      <c r="B37" s="12"/>
      <c r="C37" s="19"/>
      <c r="D37" s="13"/>
      <c r="E37" s="13"/>
      <c r="F37" s="14"/>
      <c r="G37" s="14"/>
      <c r="H37" s="14"/>
      <c r="I37" s="144"/>
    </row>
    <row r="38" spans="1:9">
      <c r="A38" s="11"/>
      <c r="B38" s="12"/>
      <c r="C38" s="19"/>
      <c r="D38" s="13"/>
      <c r="E38" s="13"/>
      <c r="F38" s="14"/>
      <c r="G38" s="14"/>
      <c r="H38" s="14"/>
      <c r="I38" s="144"/>
    </row>
    <row r="39" spans="1:9">
      <c r="A39" s="11"/>
      <c r="B39" s="12"/>
      <c r="C39" s="19"/>
      <c r="D39" s="13"/>
      <c r="E39" s="13"/>
      <c r="F39" s="14"/>
      <c r="G39" s="14"/>
      <c r="H39" s="14"/>
      <c r="I39" s="144"/>
    </row>
    <row r="40" spans="1:9">
      <c r="A40" s="11"/>
      <c r="B40" s="22" t="s">
        <v>31</v>
      </c>
      <c r="C40" s="13"/>
      <c r="D40" s="13"/>
      <c r="E40" s="13"/>
      <c r="F40" s="14"/>
      <c r="G40" s="14"/>
      <c r="H40" s="14"/>
      <c r="I40" s="144"/>
    </row>
    <row r="41" spans="1:9">
      <c r="A41" s="11"/>
      <c r="B41" s="22" t="s">
        <v>32</v>
      </c>
      <c r="C41" s="13"/>
      <c r="D41" s="13"/>
      <c r="E41" s="13"/>
      <c r="F41" s="14"/>
      <c r="G41" s="14"/>
      <c r="H41" s="14"/>
      <c r="I41" s="144"/>
    </row>
    <row r="42" spans="1:9">
      <c r="A42" s="11"/>
      <c r="B42" s="22"/>
      <c r="C42" s="13"/>
      <c r="D42" s="13"/>
      <c r="E42" s="13"/>
      <c r="F42" s="14"/>
      <c r="G42" s="14"/>
      <c r="H42" s="14"/>
      <c r="I42" s="144"/>
    </row>
    <row r="43" spans="1:9" ht="15.6">
      <c r="A43" s="11" t="s">
        <v>15</v>
      </c>
      <c r="B43" s="20" t="s">
        <v>403</v>
      </c>
      <c r="C43" s="13"/>
      <c r="D43" s="13"/>
      <c r="E43" s="13"/>
      <c r="F43" s="15" t="s">
        <v>21</v>
      </c>
      <c r="G43" s="14">
        <f>G16*0.2</f>
        <v>3.6</v>
      </c>
      <c r="H43" s="14"/>
      <c r="I43" s="144">
        <f>G43*H43</f>
        <v>0</v>
      </c>
    </row>
    <row r="44" spans="1:9">
      <c r="A44" s="11"/>
      <c r="B44" s="22"/>
      <c r="C44" s="13"/>
      <c r="D44" s="13"/>
      <c r="E44" s="13"/>
      <c r="F44" s="14"/>
      <c r="G44" s="14"/>
      <c r="H44" s="14"/>
      <c r="I44" s="144"/>
    </row>
    <row r="45" spans="1:9">
      <c r="A45" s="11" t="s">
        <v>3</v>
      </c>
      <c r="B45" s="20" t="s">
        <v>460</v>
      </c>
      <c r="C45" s="13"/>
      <c r="D45" s="13"/>
      <c r="E45" s="13"/>
      <c r="F45" s="14"/>
      <c r="G45" s="14"/>
      <c r="H45" s="14"/>
      <c r="I45" s="144"/>
    </row>
    <row r="46" spans="1:9" ht="15.6">
      <c r="A46" s="11"/>
      <c r="B46" s="20" t="s">
        <v>404</v>
      </c>
      <c r="C46" s="13"/>
      <c r="D46" s="13"/>
      <c r="E46" s="13"/>
      <c r="F46" s="15" t="s">
        <v>21</v>
      </c>
      <c r="G46" s="14">
        <f>G43*0.1</f>
        <v>0.36000000000000004</v>
      </c>
      <c r="H46" s="14"/>
      <c r="I46" s="144">
        <f>G46*H46</f>
        <v>0</v>
      </c>
    </row>
    <row r="47" spans="1:9">
      <c r="A47" s="11"/>
      <c r="B47" s="20"/>
      <c r="C47" s="13"/>
      <c r="D47" s="13"/>
      <c r="E47" s="13"/>
      <c r="F47" s="15"/>
      <c r="G47" s="14"/>
      <c r="H47" s="14"/>
      <c r="I47" s="144"/>
    </row>
    <row r="48" spans="1:9" ht="15.6">
      <c r="A48" s="11"/>
      <c r="B48" s="20" t="s">
        <v>459</v>
      </c>
      <c r="C48" s="13"/>
      <c r="D48" s="13"/>
      <c r="E48" s="13"/>
      <c r="F48" s="15" t="s">
        <v>21</v>
      </c>
      <c r="G48" s="14">
        <f>G16*0.3</f>
        <v>5.3999999999999995</v>
      </c>
      <c r="H48" s="14"/>
      <c r="I48" s="144">
        <f>G48*H48</f>
        <v>0</v>
      </c>
    </row>
    <row r="49" spans="1:9">
      <c r="A49" s="11"/>
      <c r="B49" s="20"/>
      <c r="C49" s="13"/>
      <c r="D49" s="13"/>
      <c r="E49" s="13"/>
      <c r="F49" s="15"/>
      <c r="G49" s="14"/>
      <c r="H49" s="14"/>
      <c r="I49" s="144"/>
    </row>
    <row r="50" spans="1:9">
      <c r="A50" s="11"/>
      <c r="B50" s="20"/>
      <c r="C50" s="13"/>
      <c r="D50" s="13"/>
      <c r="E50" s="13"/>
      <c r="F50" s="14"/>
      <c r="G50" s="14"/>
      <c r="H50" s="14"/>
      <c r="I50" s="144"/>
    </row>
    <row r="51" spans="1:9">
      <c r="A51" s="11"/>
      <c r="B51" s="22" t="s">
        <v>433</v>
      </c>
      <c r="C51" s="13"/>
      <c r="D51" s="13"/>
      <c r="E51" s="13"/>
      <c r="F51" s="14"/>
      <c r="G51" s="14"/>
      <c r="H51" s="14"/>
      <c r="I51" s="144"/>
    </row>
    <row r="52" spans="1:9" ht="15.6">
      <c r="A52" s="11" t="s">
        <v>5</v>
      </c>
      <c r="B52" s="20" t="s">
        <v>432</v>
      </c>
      <c r="C52" s="13"/>
      <c r="D52" s="13"/>
      <c r="E52" s="13"/>
      <c r="F52" s="15" t="s">
        <v>21</v>
      </c>
      <c r="G52" s="14">
        <f>(0.3*0.3*0.3*1)*60</f>
        <v>1.6199999999999999</v>
      </c>
      <c r="H52" s="14"/>
      <c r="I52" s="144">
        <f>G52*H52</f>
        <v>0</v>
      </c>
    </row>
    <row r="53" spans="1:9">
      <c r="A53" s="11"/>
      <c r="B53" s="20"/>
      <c r="C53" s="13"/>
      <c r="D53" s="13"/>
      <c r="E53" s="13"/>
      <c r="F53" s="14"/>
      <c r="G53" s="14"/>
      <c r="H53" s="14"/>
      <c r="I53" s="144"/>
    </row>
    <row r="54" spans="1:9">
      <c r="A54" s="11"/>
      <c r="B54" s="22" t="s">
        <v>405</v>
      </c>
      <c r="C54" s="13"/>
      <c r="D54" s="13"/>
      <c r="E54" s="13"/>
      <c r="F54" s="14"/>
      <c r="G54" s="14"/>
      <c r="H54" s="14"/>
      <c r="I54" s="144"/>
    </row>
    <row r="55" spans="1:9">
      <c r="A55" s="11"/>
      <c r="B55" s="22"/>
      <c r="C55" s="13"/>
      <c r="D55" s="13"/>
      <c r="E55" s="13"/>
      <c r="F55" s="14"/>
      <c r="G55" s="14"/>
      <c r="H55" s="14"/>
      <c r="I55" s="144"/>
    </row>
    <row r="56" spans="1:9">
      <c r="A56" s="11" t="s">
        <v>6</v>
      </c>
      <c r="B56" s="20" t="s">
        <v>406</v>
      </c>
      <c r="C56" s="13"/>
      <c r="D56" s="13"/>
      <c r="E56" s="13"/>
      <c r="F56" s="14"/>
      <c r="G56" s="14"/>
      <c r="H56" s="14"/>
      <c r="I56" s="144"/>
    </row>
    <row r="57" spans="1:9">
      <c r="A57" s="11"/>
      <c r="B57" s="20" t="s">
        <v>407</v>
      </c>
      <c r="C57" s="13"/>
      <c r="D57" s="13"/>
      <c r="E57" s="13"/>
      <c r="F57" s="14" t="s">
        <v>29</v>
      </c>
      <c r="G57" s="14">
        <v>1</v>
      </c>
      <c r="H57" s="14"/>
      <c r="I57" s="144">
        <f>G57*H57</f>
        <v>0</v>
      </c>
    </row>
    <row r="58" spans="1:9">
      <c r="A58" s="11"/>
      <c r="B58" s="20"/>
      <c r="C58" s="13"/>
      <c r="D58" s="13"/>
      <c r="E58" s="13"/>
      <c r="F58" s="14"/>
      <c r="G58" s="14"/>
      <c r="H58" s="14"/>
      <c r="I58" s="144"/>
    </row>
    <row r="59" spans="1:9">
      <c r="A59" s="11"/>
      <c r="B59" s="22" t="s">
        <v>34</v>
      </c>
      <c r="C59" s="13"/>
      <c r="D59" s="13"/>
      <c r="E59" s="13"/>
      <c r="F59" s="14"/>
      <c r="G59" s="14"/>
      <c r="H59" s="14"/>
      <c r="I59" s="144"/>
    </row>
    <row r="60" spans="1:9">
      <c r="A60" s="11"/>
      <c r="B60" s="20"/>
      <c r="C60" s="13"/>
      <c r="D60" s="13"/>
      <c r="E60" s="13"/>
      <c r="F60" s="14"/>
      <c r="G60" s="14"/>
      <c r="H60" s="14"/>
      <c r="I60" s="144"/>
    </row>
    <row r="61" spans="1:9">
      <c r="A61" s="11" t="s">
        <v>7</v>
      </c>
      <c r="B61" s="20" t="s">
        <v>35</v>
      </c>
      <c r="C61" s="13"/>
      <c r="D61" s="13"/>
      <c r="E61" s="13"/>
      <c r="F61" s="14"/>
      <c r="G61" s="14"/>
      <c r="H61" s="14"/>
      <c r="I61" s="144"/>
    </row>
    <row r="62" spans="1:9" ht="15.6">
      <c r="A62" s="11"/>
      <c r="B62" s="20" t="s">
        <v>36</v>
      </c>
      <c r="C62" s="13"/>
      <c r="D62" s="13"/>
      <c r="E62" s="13"/>
      <c r="F62" s="15" t="s">
        <v>21</v>
      </c>
      <c r="G62" s="14">
        <f>G52*0.3</f>
        <v>0.48599999999999993</v>
      </c>
      <c r="H62" s="14"/>
      <c r="I62" s="144">
        <f>G62*H62</f>
        <v>0</v>
      </c>
    </row>
    <row r="63" spans="1:9">
      <c r="A63" s="11"/>
      <c r="B63" s="20"/>
      <c r="C63" s="13"/>
      <c r="D63" s="13"/>
      <c r="E63" s="13"/>
      <c r="F63" s="14"/>
      <c r="G63" s="14"/>
      <c r="H63" s="14"/>
      <c r="I63" s="144"/>
    </row>
    <row r="64" spans="1:9">
      <c r="A64" s="11" t="s">
        <v>9</v>
      </c>
      <c r="B64" s="20" t="s">
        <v>408</v>
      </c>
      <c r="C64" s="13"/>
      <c r="D64" s="13"/>
      <c r="E64" s="13"/>
      <c r="F64" s="14"/>
      <c r="G64" s="14"/>
      <c r="H64" s="14"/>
      <c r="I64" s="144"/>
    </row>
    <row r="65" spans="1:9">
      <c r="A65" s="11"/>
      <c r="B65" s="20" t="s">
        <v>409</v>
      </c>
      <c r="C65" s="13"/>
      <c r="D65" s="13"/>
      <c r="E65" s="13"/>
      <c r="F65" s="14"/>
      <c r="G65" s="14"/>
      <c r="H65" s="14"/>
      <c r="I65" s="144"/>
    </row>
    <row r="66" spans="1:9" ht="15.6">
      <c r="A66" s="11"/>
      <c r="B66" s="20" t="s">
        <v>410</v>
      </c>
      <c r="C66" s="13"/>
      <c r="D66" s="13"/>
      <c r="E66" s="13"/>
      <c r="F66" s="15" t="s">
        <v>21</v>
      </c>
      <c r="G66" s="14">
        <f>G52-G62</f>
        <v>1.1339999999999999</v>
      </c>
      <c r="H66" s="14"/>
      <c r="I66" s="144">
        <f>G66*H66</f>
        <v>0</v>
      </c>
    </row>
    <row r="67" spans="1:9">
      <c r="A67" s="11"/>
      <c r="B67" s="20"/>
      <c r="C67" s="13"/>
      <c r="D67" s="13"/>
      <c r="E67" s="13"/>
      <c r="F67" s="14"/>
      <c r="G67" s="14"/>
      <c r="H67" s="14"/>
      <c r="I67" s="144"/>
    </row>
    <row r="68" spans="1:9">
      <c r="A68" s="11"/>
      <c r="B68" s="22" t="s">
        <v>37</v>
      </c>
      <c r="C68" s="13"/>
      <c r="D68" s="13"/>
      <c r="E68" s="13"/>
      <c r="F68" s="14"/>
      <c r="G68" s="14"/>
      <c r="H68" s="14"/>
      <c r="I68" s="144"/>
    </row>
    <row r="69" spans="1:9">
      <c r="A69" s="11"/>
      <c r="B69" s="23"/>
      <c r="C69" s="13"/>
      <c r="D69" s="13"/>
      <c r="E69" s="13"/>
      <c r="F69" s="14"/>
      <c r="G69" s="14"/>
      <c r="H69" s="14"/>
      <c r="I69" s="144"/>
    </row>
    <row r="70" spans="1:9">
      <c r="A70" s="11" t="s">
        <v>16</v>
      </c>
      <c r="B70" s="20" t="s">
        <v>38</v>
      </c>
      <c r="C70" s="13"/>
      <c r="D70" s="13"/>
      <c r="E70" s="13"/>
      <c r="F70" s="14"/>
      <c r="G70" s="14"/>
      <c r="H70" s="14"/>
      <c r="I70" s="144"/>
    </row>
    <row r="71" spans="1:9" ht="15.6">
      <c r="A71" s="11"/>
      <c r="B71" s="20" t="s">
        <v>39</v>
      </c>
      <c r="C71" s="13"/>
      <c r="D71" s="13"/>
      <c r="E71" s="13"/>
      <c r="F71" s="15" t="s">
        <v>20</v>
      </c>
      <c r="G71" s="14">
        <f>G43*0.3</f>
        <v>1.08</v>
      </c>
      <c r="H71" s="14"/>
      <c r="I71" s="144">
        <f>G71*H71</f>
        <v>0</v>
      </c>
    </row>
    <row r="72" spans="1:9">
      <c r="A72" s="11"/>
      <c r="B72" s="20"/>
      <c r="C72" s="13"/>
      <c r="D72" s="13"/>
      <c r="E72" s="13"/>
      <c r="F72" s="14"/>
      <c r="G72" s="14"/>
      <c r="H72" s="14"/>
      <c r="I72" s="144"/>
    </row>
    <row r="73" spans="1:9" ht="15.6">
      <c r="A73" s="11" t="s">
        <v>8</v>
      </c>
      <c r="B73" s="20" t="s">
        <v>411</v>
      </c>
      <c r="C73" s="13"/>
      <c r="D73" s="13"/>
      <c r="E73" s="13"/>
      <c r="F73" s="15" t="s">
        <v>20</v>
      </c>
      <c r="G73" s="14">
        <f>5*3</f>
        <v>15</v>
      </c>
      <c r="H73" s="14"/>
      <c r="I73" s="144">
        <f>G73*H73</f>
        <v>0</v>
      </c>
    </row>
    <row r="74" spans="1:9">
      <c r="A74" s="11"/>
      <c r="B74" s="20" t="s">
        <v>412</v>
      </c>
      <c r="C74" s="13"/>
      <c r="D74" s="13"/>
      <c r="E74" s="13"/>
      <c r="F74" s="14"/>
      <c r="G74" s="14"/>
      <c r="H74" s="14"/>
      <c r="I74" s="144"/>
    </row>
    <row r="75" spans="1:9">
      <c r="A75" s="11"/>
      <c r="B75" s="20"/>
      <c r="C75" s="13"/>
      <c r="D75" s="13"/>
      <c r="E75" s="13"/>
      <c r="F75" s="14"/>
      <c r="G75" s="14"/>
      <c r="H75" s="14"/>
      <c r="I75" s="144"/>
    </row>
    <row r="76" spans="1:9">
      <c r="A76" s="11"/>
      <c r="B76" s="22" t="s">
        <v>42</v>
      </c>
      <c r="C76" s="13"/>
      <c r="D76" s="13"/>
      <c r="E76" s="13"/>
      <c r="F76" s="14"/>
      <c r="G76" s="14"/>
      <c r="H76" s="14"/>
      <c r="I76" s="144"/>
    </row>
    <row r="77" spans="1:9">
      <c r="A77" s="11"/>
      <c r="B77" s="23"/>
      <c r="C77" s="13"/>
      <c r="D77" s="13"/>
      <c r="E77" s="13"/>
      <c r="F77" s="14"/>
      <c r="G77" s="14"/>
      <c r="H77" s="14"/>
      <c r="I77" s="144"/>
    </row>
    <row r="78" spans="1:9">
      <c r="A78" s="11" t="s">
        <v>10</v>
      </c>
      <c r="B78" s="20" t="s">
        <v>43</v>
      </c>
      <c r="C78" s="13"/>
      <c r="D78" s="13"/>
      <c r="E78" s="13"/>
      <c r="F78" s="14"/>
      <c r="G78" s="14"/>
      <c r="H78" s="14"/>
      <c r="I78" s="144"/>
    </row>
    <row r="79" spans="1:9">
      <c r="A79" s="11"/>
      <c r="B79" s="20" t="s">
        <v>44</v>
      </c>
      <c r="C79" s="13"/>
      <c r="D79" s="13"/>
      <c r="E79" s="13"/>
      <c r="F79" s="14"/>
      <c r="G79" s="14"/>
      <c r="H79" s="14"/>
      <c r="I79" s="144"/>
    </row>
    <row r="80" spans="1:9" ht="15.6">
      <c r="A80" s="11"/>
      <c r="B80" s="20" t="s">
        <v>413</v>
      </c>
      <c r="C80" s="13"/>
      <c r="D80" s="13"/>
      <c r="E80" s="13"/>
      <c r="F80" s="15" t="s">
        <v>20</v>
      </c>
      <c r="G80" s="14">
        <f>G73</f>
        <v>15</v>
      </c>
      <c r="H80" s="14"/>
      <c r="I80" s="144">
        <f>G80*H80</f>
        <v>0</v>
      </c>
    </row>
    <row r="81" spans="1:9">
      <c r="A81" s="11"/>
      <c r="B81" s="20"/>
      <c r="C81" s="13"/>
      <c r="D81" s="13"/>
      <c r="E81" s="13"/>
      <c r="F81" s="14"/>
      <c r="G81" s="14"/>
      <c r="H81" s="14"/>
      <c r="I81" s="144"/>
    </row>
    <row r="82" spans="1:9">
      <c r="A82" s="11"/>
      <c r="B82" s="22" t="s">
        <v>45</v>
      </c>
      <c r="C82" s="24"/>
      <c r="D82" s="13"/>
      <c r="E82" s="13"/>
      <c r="F82" s="14"/>
      <c r="G82" s="26"/>
      <c r="H82" s="14"/>
      <c r="I82" s="144"/>
    </row>
    <row r="83" spans="1:9">
      <c r="A83" s="11"/>
      <c r="B83" s="20"/>
      <c r="C83" s="13"/>
      <c r="D83" s="13"/>
      <c r="E83" s="13"/>
      <c r="F83" s="14"/>
      <c r="G83" s="14"/>
      <c r="H83" s="14"/>
      <c r="I83" s="144"/>
    </row>
    <row r="84" spans="1:9">
      <c r="A84" s="11" t="s">
        <v>10</v>
      </c>
      <c r="B84" s="20" t="s">
        <v>46</v>
      </c>
      <c r="C84" s="13"/>
      <c r="D84" s="13"/>
      <c r="E84" s="13"/>
      <c r="F84" s="14"/>
      <c r="G84" s="14"/>
      <c r="H84" s="14"/>
      <c r="I84" s="144"/>
    </row>
    <row r="85" spans="1:9">
      <c r="A85" s="11"/>
      <c r="B85" s="20" t="s">
        <v>47</v>
      </c>
      <c r="C85" s="13"/>
      <c r="D85" s="13"/>
      <c r="E85" s="13"/>
      <c r="F85" s="14"/>
      <c r="G85" s="14"/>
      <c r="H85" s="14"/>
      <c r="I85" s="144"/>
    </row>
    <row r="86" spans="1:9">
      <c r="A86" s="11"/>
      <c r="B86" s="20" t="s">
        <v>48</v>
      </c>
      <c r="C86" s="13"/>
      <c r="D86" s="13"/>
      <c r="E86" s="13"/>
      <c r="F86" s="14"/>
      <c r="G86" s="14"/>
      <c r="H86" s="14"/>
      <c r="I86" s="144"/>
    </row>
    <row r="87" spans="1:9" ht="15.6">
      <c r="A87" s="11"/>
      <c r="B87" s="20" t="s">
        <v>49</v>
      </c>
      <c r="C87" s="13"/>
      <c r="D87" s="13"/>
      <c r="E87" s="13"/>
      <c r="F87" s="15" t="s">
        <v>20</v>
      </c>
      <c r="G87" s="14">
        <f>G80</f>
        <v>15</v>
      </c>
      <c r="H87" s="14"/>
      <c r="I87" s="144">
        <f>G87*H87</f>
        <v>0</v>
      </c>
    </row>
    <row r="88" spans="1:9">
      <c r="A88" s="11"/>
      <c r="B88" s="20"/>
      <c r="C88" s="13"/>
      <c r="D88" s="13"/>
      <c r="E88" s="13"/>
      <c r="F88" s="14"/>
      <c r="G88" s="14"/>
      <c r="H88" s="14"/>
      <c r="I88" s="144"/>
    </row>
    <row r="89" spans="1:9">
      <c r="A89" s="11"/>
      <c r="B89" s="20"/>
      <c r="C89" s="13"/>
      <c r="D89" s="13"/>
      <c r="E89" s="13"/>
      <c r="F89" s="14"/>
      <c r="G89" s="14"/>
      <c r="H89" s="14"/>
      <c r="I89" s="146"/>
    </row>
    <row r="90" spans="1:9">
      <c r="A90" s="11"/>
      <c r="B90" s="18" t="s">
        <v>400</v>
      </c>
      <c r="C90" s="19"/>
      <c r="D90" s="13"/>
      <c r="E90" s="13"/>
      <c r="F90" s="26" t="s">
        <v>53</v>
      </c>
      <c r="G90" s="14"/>
      <c r="H90" s="14"/>
      <c r="I90" s="145">
        <f>SUM(I43:I89)</f>
        <v>0</v>
      </c>
    </row>
    <row r="91" spans="1:9">
      <c r="A91" s="11"/>
      <c r="B91" s="18"/>
      <c r="C91" s="24"/>
      <c r="D91" s="24"/>
      <c r="E91" s="24"/>
      <c r="F91" s="26"/>
      <c r="G91" s="14"/>
      <c r="H91" s="14"/>
      <c r="I91" s="147"/>
    </row>
    <row r="92" spans="1:9">
      <c r="A92" s="30"/>
      <c r="B92" s="46"/>
      <c r="C92" s="32"/>
      <c r="D92" s="32"/>
      <c r="E92" s="32"/>
      <c r="F92" s="33"/>
      <c r="G92" s="33"/>
      <c r="H92" s="33"/>
      <c r="I92" s="148"/>
    </row>
    <row r="93" spans="1:9">
      <c r="A93" s="11"/>
      <c r="B93" s="20"/>
      <c r="C93" s="13"/>
      <c r="D93" s="13"/>
      <c r="E93" s="13"/>
      <c r="F93" s="14"/>
      <c r="G93" s="14"/>
      <c r="H93" s="25"/>
      <c r="I93" s="144"/>
    </row>
    <row r="94" spans="1:9">
      <c r="A94" s="11"/>
      <c r="B94" s="12" t="str">
        <f>B4</f>
        <v>PROPOSED MINI WATER SYSTEM REHABILITATION</v>
      </c>
      <c r="C94" s="13"/>
      <c r="D94" s="13"/>
      <c r="E94" s="13"/>
      <c r="F94" s="14"/>
      <c r="G94" s="14"/>
      <c r="H94" s="25"/>
      <c r="I94" s="144"/>
    </row>
    <row r="95" spans="1:9">
      <c r="A95" s="11"/>
      <c r="B95" s="12" t="str">
        <f>B5</f>
        <v>CAANOOLE VILLAGE  AFGOYE DISTRICT</v>
      </c>
      <c r="C95" s="13"/>
      <c r="D95" s="13"/>
      <c r="E95" s="13"/>
      <c r="F95" s="14"/>
      <c r="G95" s="14"/>
      <c r="H95" s="25"/>
      <c r="I95" s="144"/>
    </row>
    <row r="96" spans="1:9">
      <c r="A96" s="11"/>
      <c r="B96" s="12"/>
      <c r="C96" s="13"/>
      <c r="D96" s="13"/>
      <c r="E96" s="13"/>
      <c r="F96" s="14"/>
      <c r="G96" s="14"/>
      <c r="H96" s="25"/>
      <c r="I96" s="144"/>
    </row>
    <row r="97" spans="1:9">
      <c r="A97" s="11"/>
      <c r="B97" s="12" t="str">
        <f>B7</f>
        <v>SECTION 5: SOLAR INSTALLATION</v>
      </c>
      <c r="C97" s="13"/>
      <c r="D97" s="13"/>
      <c r="E97" s="13"/>
      <c r="F97" s="14"/>
      <c r="G97" s="14"/>
      <c r="H97" s="25"/>
      <c r="I97" s="144"/>
    </row>
    <row r="98" spans="1:9">
      <c r="A98" s="11"/>
      <c r="B98" s="12"/>
      <c r="C98" s="13"/>
      <c r="D98" s="13"/>
      <c r="E98" s="13"/>
      <c r="F98" s="14"/>
      <c r="G98" s="14"/>
      <c r="H98" s="25"/>
      <c r="I98" s="144"/>
    </row>
    <row r="99" spans="1:9">
      <c r="A99" s="11"/>
      <c r="B99" s="20"/>
      <c r="C99" s="13"/>
      <c r="D99" s="13"/>
      <c r="E99" s="13"/>
      <c r="F99" s="14"/>
      <c r="G99" s="14"/>
      <c r="H99" s="25"/>
      <c r="I99" s="144"/>
    </row>
    <row r="100" spans="1:9">
      <c r="A100" s="11"/>
      <c r="B100" s="12" t="s">
        <v>538</v>
      </c>
      <c r="C100" s="13"/>
      <c r="D100" s="13"/>
      <c r="E100" s="13"/>
      <c r="F100" s="14"/>
      <c r="G100" s="14"/>
      <c r="H100" s="25"/>
      <c r="I100" s="144"/>
    </row>
    <row r="101" spans="1:9">
      <c r="A101" s="11"/>
      <c r="B101" s="12"/>
      <c r="C101" s="13"/>
      <c r="D101" s="13"/>
      <c r="E101" s="13"/>
      <c r="F101" s="14"/>
      <c r="G101" s="14"/>
      <c r="H101" s="25"/>
      <c r="I101" s="144"/>
    </row>
    <row r="102" spans="1:9">
      <c r="A102" s="11"/>
      <c r="B102" s="12"/>
      <c r="C102" s="13"/>
      <c r="D102" s="13"/>
      <c r="E102" s="13"/>
      <c r="F102" s="14"/>
      <c r="G102" s="14"/>
      <c r="H102" s="25"/>
      <c r="I102" s="144"/>
    </row>
    <row r="103" spans="1:9">
      <c r="A103" s="11"/>
      <c r="B103" s="22" t="s">
        <v>539</v>
      </c>
      <c r="C103" s="13"/>
      <c r="D103" s="13"/>
      <c r="E103" s="13"/>
      <c r="F103" s="14"/>
      <c r="G103" s="14"/>
      <c r="H103" s="25"/>
      <c r="I103" s="144"/>
    </row>
    <row r="104" spans="1:9">
      <c r="A104" s="11"/>
      <c r="B104" s="22" t="s">
        <v>540</v>
      </c>
      <c r="C104" s="13"/>
      <c r="D104" s="13"/>
      <c r="E104" s="13"/>
      <c r="F104" s="14"/>
      <c r="G104" s="14"/>
      <c r="H104" s="25"/>
      <c r="I104" s="144"/>
    </row>
    <row r="105" spans="1:9">
      <c r="A105" s="11"/>
      <c r="B105" s="22" t="s">
        <v>541</v>
      </c>
      <c r="C105" s="13"/>
      <c r="D105" s="13"/>
      <c r="E105" s="13"/>
      <c r="F105" s="14"/>
      <c r="G105" s="14"/>
      <c r="H105" s="25"/>
      <c r="I105" s="144"/>
    </row>
    <row r="106" spans="1:9">
      <c r="A106" s="11"/>
      <c r="B106" s="22" t="s">
        <v>542</v>
      </c>
      <c r="C106" s="13"/>
      <c r="D106" s="13"/>
      <c r="E106" s="13"/>
      <c r="F106" s="14"/>
      <c r="G106" s="14"/>
      <c r="H106" s="25"/>
      <c r="I106" s="144"/>
    </row>
    <row r="107" spans="1:9">
      <c r="A107" s="11"/>
      <c r="B107" s="20"/>
      <c r="C107" s="13"/>
      <c r="D107" s="13"/>
      <c r="E107" s="13"/>
      <c r="F107" s="14"/>
      <c r="G107" s="14"/>
      <c r="H107" s="25"/>
      <c r="I107" s="144"/>
    </row>
    <row r="108" spans="1:9">
      <c r="A108" s="11" t="s">
        <v>15</v>
      </c>
      <c r="B108" s="20" t="s">
        <v>543</v>
      </c>
      <c r="C108" s="13"/>
      <c r="D108" s="13"/>
      <c r="E108" s="13"/>
      <c r="F108" s="14"/>
      <c r="G108" s="14"/>
      <c r="H108" s="25"/>
      <c r="I108" s="144"/>
    </row>
    <row r="109" spans="1:9">
      <c r="A109" s="11"/>
      <c r="B109" s="20"/>
      <c r="C109" s="13"/>
      <c r="D109" s="13"/>
      <c r="E109" s="13"/>
      <c r="F109" s="14"/>
      <c r="G109" s="14"/>
      <c r="H109" s="25"/>
      <c r="I109" s="144"/>
    </row>
    <row r="110" spans="1:9">
      <c r="A110" s="11"/>
      <c r="B110" s="22" t="s">
        <v>544</v>
      </c>
      <c r="C110" s="13"/>
      <c r="D110" s="13"/>
      <c r="E110" s="13"/>
      <c r="F110" s="14"/>
      <c r="G110" s="14"/>
      <c r="H110" s="25"/>
      <c r="I110" s="144"/>
    </row>
    <row r="111" spans="1:9">
      <c r="A111" s="11"/>
      <c r="B111" s="20" t="s">
        <v>545</v>
      </c>
      <c r="C111" s="13"/>
      <c r="D111" s="13"/>
      <c r="E111" s="13"/>
      <c r="F111" s="14" t="s">
        <v>4</v>
      </c>
      <c r="G111" s="14">
        <f>1.5*15</f>
        <v>22.5</v>
      </c>
      <c r="H111" s="25"/>
      <c r="I111" s="144">
        <f>G111*H111</f>
        <v>0</v>
      </c>
    </row>
    <row r="112" spans="1:9">
      <c r="A112" s="11"/>
      <c r="B112" s="20"/>
      <c r="C112" s="13"/>
      <c r="D112" s="13"/>
      <c r="E112" s="13"/>
      <c r="F112" s="14"/>
      <c r="G112" s="14"/>
      <c r="H112" s="25"/>
      <c r="I112" s="144"/>
    </row>
    <row r="113" spans="1:9">
      <c r="A113" s="11"/>
      <c r="B113" s="22" t="s">
        <v>546</v>
      </c>
      <c r="C113" s="13"/>
      <c r="D113" s="13"/>
      <c r="E113" s="13"/>
      <c r="F113" s="14"/>
      <c r="G113" s="14"/>
      <c r="H113" s="25"/>
      <c r="I113" s="144"/>
    </row>
    <row r="114" spans="1:9">
      <c r="A114" s="11"/>
      <c r="B114" s="20" t="s">
        <v>547</v>
      </c>
      <c r="C114" s="13"/>
      <c r="D114" s="13"/>
      <c r="E114" s="13"/>
      <c r="F114" s="14" t="s">
        <v>4</v>
      </c>
      <c r="G114" s="14">
        <f>4.7*6</f>
        <v>28.200000000000003</v>
      </c>
      <c r="H114" s="25"/>
      <c r="I114" s="144">
        <f>G114*H114</f>
        <v>0</v>
      </c>
    </row>
    <row r="115" spans="1:9">
      <c r="A115" s="11"/>
      <c r="C115" s="13"/>
      <c r="D115" s="13"/>
      <c r="E115" s="13"/>
      <c r="F115" s="14"/>
      <c r="G115" s="14"/>
      <c r="H115" s="25"/>
      <c r="I115" s="144"/>
    </row>
    <row r="116" spans="1:9">
      <c r="A116" s="11"/>
      <c r="B116" s="20" t="s">
        <v>548</v>
      </c>
      <c r="C116" s="13"/>
      <c r="D116" s="13"/>
      <c r="E116" s="13"/>
      <c r="F116" s="14" t="s">
        <v>4</v>
      </c>
      <c r="G116" s="14">
        <f>2.5*10</f>
        <v>25</v>
      </c>
      <c r="H116" s="25"/>
      <c r="I116" s="144">
        <f>G116*H116</f>
        <v>0</v>
      </c>
    </row>
    <row r="117" spans="1:9">
      <c r="A117" s="11"/>
      <c r="B117" s="20"/>
      <c r="C117" s="13"/>
      <c r="D117" s="13"/>
      <c r="E117" s="13"/>
      <c r="F117" s="14"/>
      <c r="G117" s="14"/>
      <c r="H117" s="25"/>
      <c r="I117" s="144"/>
    </row>
    <row r="118" spans="1:9">
      <c r="A118" s="11"/>
      <c r="B118" s="20"/>
      <c r="C118" s="13"/>
      <c r="D118" s="13"/>
      <c r="E118" s="13"/>
      <c r="F118" s="14"/>
      <c r="G118" s="14"/>
      <c r="H118" s="25"/>
      <c r="I118" s="144"/>
    </row>
    <row r="119" spans="1:9">
      <c r="A119" s="11" t="s">
        <v>3</v>
      </c>
      <c r="B119" s="20" t="s">
        <v>549</v>
      </c>
      <c r="C119" s="13"/>
      <c r="D119" s="13"/>
      <c r="E119" s="13"/>
      <c r="F119" s="14"/>
      <c r="G119" s="14"/>
      <c r="H119" s="25"/>
      <c r="I119" s="144"/>
    </row>
    <row r="120" spans="1:9">
      <c r="A120" s="11"/>
      <c r="B120" s="20"/>
      <c r="C120" s="13"/>
      <c r="D120" s="13"/>
      <c r="E120" s="13"/>
      <c r="F120" s="14"/>
      <c r="G120" s="14"/>
      <c r="H120" s="25"/>
      <c r="I120" s="144"/>
    </row>
    <row r="121" spans="1:9">
      <c r="A121" s="11"/>
      <c r="B121" s="22" t="s">
        <v>550</v>
      </c>
      <c r="C121" s="13"/>
      <c r="D121" s="13"/>
      <c r="E121" s="13"/>
      <c r="F121" s="14"/>
      <c r="G121" s="14"/>
      <c r="H121" s="25"/>
      <c r="I121" s="144"/>
    </row>
    <row r="122" spans="1:9">
      <c r="A122" s="11"/>
      <c r="B122" s="20" t="s">
        <v>551</v>
      </c>
      <c r="C122" s="13"/>
      <c r="D122" s="13"/>
      <c r="E122" s="13"/>
      <c r="F122" s="14" t="s">
        <v>4</v>
      </c>
      <c r="G122" s="14">
        <f>2.5*12</f>
        <v>30</v>
      </c>
      <c r="H122" s="25"/>
      <c r="I122" s="144">
        <f>G122*H122</f>
        <v>0</v>
      </c>
    </row>
    <row r="123" spans="1:9">
      <c r="A123" s="11"/>
      <c r="B123" s="20"/>
      <c r="C123" s="13"/>
      <c r="D123" s="13"/>
      <c r="E123" s="13"/>
      <c r="F123" s="14"/>
      <c r="G123" s="14"/>
      <c r="H123" s="25"/>
      <c r="I123" s="144"/>
    </row>
    <row r="124" spans="1:9">
      <c r="A124" s="11"/>
      <c r="B124" s="20" t="s">
        <v>552</v>
      </c>
      <c r="C124" s="13"/>
      <c r="D124" s="13"/>
      <c r="E124" s="13"/>
      <c r="F124" s="14" t="s">
        <v>4</v>
      </c>
      <c r="G124" s="14">
        <v>16</v>
      </c>
      <c r="H124" s="25"/>
      <c r="I124" s="144">
        <f>G124*H124</f>
        <v>0</v>
      </c>
    </row>
    <row r="125" spans="1:9">
      <c r="A125" s="11"/>
      <c r="B125" s="20"/>
      <c r="C125" s="13"/>
      <c r="D125" s="13"/>
      <c r="E125" s="13"/>
      <c r="F125" s="14"/>
      <c r="G125" s="14"/>
      <c r="H125" s="25"/>
      <c r="I125" s="144"/>
    </row>
    <row r="126" spans="1:9">
      <c r="A126" s="11"/>
      <c r="B126" s="20"/>
      <c r="C126" s="13"/>
      <c r="D126" s="13"/>
      <c r="E126" s="13"/>
      <c r="F126" s="14"/>
      <c r="G126" s="14"/>
      <c r="H126" s="25"/>
      <c r="I126" s="144"/>
    </row>
    <row r="127" spans="1:9">
      <c r="A127" s="11"/>
      <c r="B127" s="18" t="s">
        <v>400</v>
      </c>
      <c r="C127" s="19"/>
      <c r="D127" s="13"/>
      <c r="E127" s="13"/>
      <c r="F127" s="26" t="s">
        <v>53</v>
      </c>
      <c r="G127" s="14"/>
      <c r="H127" s="14"/>
      <c r="I127" s="145">
        <f>SUM(I82:I126)</f>
        <v>0</v>
      </c>
    </row>
    <row r="128" spans="1:9">
      <c r="A128" s="11"/>
      <c r="B128" s="20"/>
      <c r="C128" s="13"/>
      <c r="D128" s="13"/>
      <c r="E128" s="13"/>
      <c r="F128" s="14"/>
      <c r="G128" s="14"/>
      <c r="H128" s="25"/>
      <c r="I128" s="144"/>
    </row>
    <row r="129" spans="1:9">
      <c r="A129" s="11"/>
      <c r="B129" s="20"/>
      <c r="C129" s="13"/>
      <c r="D129" s="13"/>
      <c r="E129" s="13"/>
      <c r="F129" s="14"/>
      <c r="G129" s="14"/>
      <c r="H129" s="25"/>
      <c r="I129" s="144"/>
    </row>
    <row r="130" spans="1:9">
      <c r="A130" s="11"/>
      <c r="B130" s="12" t="str">
        <f>B4</f>
        <v>PROPOSED MINI WATER SYSTEM REHABILITATION</v>
      </c>
      <c r="C130" s="13"/>
      <c r="D130" s="13"/>
      <c r="E130" s="13"/>
      <c r="F130" s="14"/>
      <c r="G130" s="14"/>
      <c r="H130" s="25"/>
      <c r="I130" s="144"/>
    </row>
    <row r="131" spans="1:9">
      <c r="A131" s="11"/>
      <c r="B131" s="12" t="str">
        <f>B5</f>
        <v>CAANOOLE VILLAGE  AFGOYE DISTRICT</v>
      </c>
      <c r="C131" s="13"/>
      <c r="D131" s="13"/>
      <c r="E131" s="13"/>
      <c r="F131" s="14"/>
      <c r="G131" s="14"/>
      <c r="H131" s="25"/>
      <c r="I131" s="144"/>
    </row>
    <row r="132" spans="1:9">
      <c r="A132" s="11"/>
      <c r="B132" s="12"/>
      <c r="C132" s="13"/>
      <c r="D132" s="13"/>
      <c r="E132" s="13"/>
      <c r="F132" s="14"/>
      <c r="G132" s="14"/>
      <c r="H132" s="25"/>
      <c r="I132" s="144"/>
    </row>
    <row r="133" spans="1:9">
      <c r="A133" s="11"/>
      <c r="B133" s="12"/>
      <c r="C133" s="13"/>
      <c r="D133" s="13"/>
      <c r="E133" s="13"/>
      <c r="F133" s="14"/>
      <c r="G133" s="14"/>
      <c r="H133" s="25"/>
      <c r="I133" s="144"/>
    </row>
    <row r="134" spans="1:9">
      <c r="A134" s="11"/>
      <c r="B134" s="12" t="str">
        <f>B7</f>
        <v>SECTION 5: SOLAR INSTALLATION</v>
      </c>
      <c r="C134" s="13"/>
      <c r="D134" s="13"/>
      <c r="E134" s="13"/>
      <c r="F134" s="14"/>
      <c r="G134" s="14"/>
      <c r="H134" s="25"/>
      <c r="I134" s="144"/>
    </row>
    <row r="135" spans="1:9">
      <c r="A135" s="11"/>
      <c r="B135" s="18"/>
      <c r="C135" s="13"/>
      <c r="D135" s="13"/>
      <c r="E135" s="13"/>
      <c r="F135" s="14"/>
      <c r="G135" s="14"/>
      <c r="H135" s="25"/>
      <c r="I135" s="144"/>
    </row>
    <row r="136" spans="1:9">
      <c r="A136" s="11"/>
      <c r="B136" s="12" t="s">
        <v>553</v>
      </c>
      <c r="C136" s="13"/>
      <c r="D136" s="13"/>
      <c r="E136" s="13"/>
      <c r="F136" s="14"/>
      <c r="G136" s="14"/>
      <c r="H136" s="25"/>
      <c r="I136" s="144"/>
    </row>
    <row r="137" spans="1:9">
      <c r="A137" s="11"/>
      <c r="B137" s="12"/>
      <c r="C137" s="13"/>
      <c r="D137" s="13"/>
      <c r="E137" s="13"/>
      <c r="F137" s="14"/>
      <c r="G137" s="14"/>
      <c r="H137" s="25"/>
      <c r="I137" s="144"/>
    </row>
    <row r="138" spans="1:9">
      <c r="A138" s="11"/>
      <c r="B138" s="12"/>
      <c r="C138" s="13"/>
      <c r="D138" s="13"/>
      <c r="E138" s="13"/>
      <c r="F138" s="14"/>
      <c r="G138" s="14"/>
      <c r="H138" s="25"/>
      <c r="I138" s="144"/>
    </row>
    <row r="139" spans="1:9">
      <c r="A139" s="11"/>
      <c r="B139" s="22" t="s">
        <v>50</v>
      </c>
      <c r="C139" s="13"/>
      <c r="D139" s="13"/>
      <c r="E139" s="13"/>
      <c r="F139" s="14"/>
      <c r="G139" s="14"/>
      <c r="H139" s="14"/>
      <c r="I139" s="144"/>
    </row>
    <row r="140" spans="1:9">
      <c r="A140" s="11"/>
      <c r="B140" s="20"/>
      <c r="C140" s="13"/>
      <c r="D140" s="13"/>
      <c r="E140" s="13"/>
      <c r="F140" s="14"/>
      <c r="G140" s="14"/>
      <c r="H140" s="14"/>
      <c r="I140" s="144"/>
    </row>
    <row r="141" spans="1:9" ht="15.6">
      <c r="A141" s="11" t="s">
        <v>15</v>
      </c>
      <c r="B141" s="20" t="s">
        <v>464</v>
      </c>
      <c r="C141" s="13"/>
      <c r="D141" s="13"/>
      <c r="E141" s="13"/>
      <c r="F141" s="15" t="s">
        <v>21</v>
      </c>
      <c r="G141" s="14">
        <f>G87*0.1</f>
        <v>1.5</v>
      </c>
      <c r="H141" s="14"/>
      <c r="I141" s="144">
        <f>G141*H141</f>
        <v>0</v>
      </c>
    </row>
    <row r="142" spans="1:9">
      <c r="A142" s="11"/>
      <c r="B142" s="20"/>
      <c r="C142" s="13"/>
      <c r="D142" s="13"/>
      <c r="E142" s="13"/>
      <c r="F142" s="15"/>
      <c r="G142" s="14"/>
      <c r="H142" s="25"/>
      <c r="I142" s="144"/>
    </row>
    <row r="143" spans="1:9" ht="15.6">
      <c r="A143" s="11" t="s">
        <v>3</v>
      </c>
      <c r="B143" s="20" t="s">
        <v>461</v>
      </c>
      <c r="C143" s="13"/>
      <c r="D143" s="13"/>
      <c r="E143" s="13"/>
      <c r="F143" s="15" t="s">
        <v>21</v>
      </c>
      <c r="G143" s="14">
        <f>(0.3*0.3*0.1)*15</f>
        <v>0.13499999999999998</v>
      </c>
      <c r="H143" s="14"/>
      <c r="I143" s="144">
        <f>G143*H143</f>
        <v>0</v>
      </c>
    </row>
    <row r="144" spans="1:9">
      <c r="A144" s="11"/>
      <c r="B144" s="12"/>
      <c r="C144" s="13"/>
      <c r="D144" s="13"/>
      <c r="E144" s="13"/>
      <c r="F144" s="14"/>
      <c r="G144" s="14"/>
      <c r="H144" s="25"/>
      <c r="I144" s="144"/>
    </row>
    <row r="145" spans="1:9">
      <c r="A145" s="11"/>
      <c r="B145" s="22" t="s">
        <v>462</v>
      </c>
      <c r="C145" s="13"/>
      <c r="D145" s="13"/>
      <c r="E145" s="13"/>
      <c r="F145" s="14"/>
      <c r="G145" s="14"/>
      <c r="H145" s="14"/>
      <c r="I145" s="144"/>
    </row>
    <row r="146" spans="1:9">
      <c r="A146" s="11"/>
      <c r="B146" s="22" t="s">
        <v>463</v>
      </c>
      <c r="C146" s="13"/>
      <c r="D146" s="13"/>
      <c r="E146" s="13"/>
      <c r="F146" s="14"/>
      <c r="G146" s="14"/>
      <c r="H146" s="14"/>
      <c r="I146" s="144"/>
    </row>
    <row r="147" spans="1:9">
      <c r="A147" s="11"/>
      <c r="B147" s="22"/>
      <c r="C147" s="13"/>
      <c r="D147" s="13"/>
      <c r="E147" s="13"/>
      <c r="F147" s="14"/>
      <c r="G147" s="14"/>
      <c r="H147" s="14"/>
      <c r="I147" s="144"/>
    </row>
    <row r="148" spans="1:9">
      <c r="A148" s="11"/>
      <c r="B148" s="22" t="s">
        <v>415</v>
      </c>
      <c r="C148" s="13"/>
      <c r="D148" s="13"/>
      <c r="E148" s="13"/>
      <c r="F148" s="14"/>
      <c r="G148" s="14"/>
      <c r="H148" s="14"/>
      <c r="I148" s="144"/>
    </row>
    <row r="149" spans="1:9">
      <c r="A149" s="11"/>
      <c r="B149" s="20"/>
      <c r="C149" s="13"/>
      <c r="D149" s="13"/>
      <c r="E149" s="13"/>
      <c r="F149" s="14"/>
      <c r="G149" s="14"/>
      <c r="H149" s="14"/>
      <c r="I149" s="144"/>
    </row>
    <row r="150" spans="1:9">
      <c r="A150" s="11" t="s">
        <v>5</v>
      </c>
      <c r="B150" s="20" t="s">
        <v>416</v>
      </c>
      <c r="C150" s="13"/>
      <c r="D150" s="13"/>
      <c r="E150" s="13"/>
      <c r="F150" s="14"/>
      <c r="G150" s="14"/>
      <c r="H150" s="14"/>
      <c r="I150" s="144"/>
    </row>
    <row r="151" spans="1:9" ht="15.6">
      <c r="A151" s="11"/>
      <c r="B151" s="20" t="s">
        <v>51</v>
      </c>
      <c r="C151" s="13"/>
      <c r="D151" s="13"/>
      <c r="E151" s="13"/>
      <c r="F151" s="15" t="s">
        <v>21</v>
      </c>
      <c r="G151" s="14">
        <f>6*3*0.2</f>
        <v>3.6</v>
      </c>
      <c r="H151" s="14"/>
      <c r="I151" s="144">
        <f>G151*H151</f>
        <v>0</v>
      </c>
    </row>
    <row r="152" spans="1:9">
      <c r="A152" s="11"/>
      <c r="B152" s="20"/>
      <c r="C152" s="13"/>
      <c r="D152" s="13"/>
      <c r="E152" s="13"/>
      <c r="F152" s="14"/>
      <c r="G152" s="14"/>
      <c r="H152" s="25"/>
      <c r="I152" s="144"/>
    </row>
    <row r="153" spans="1:9">
      <c r="A153" s="11"/>
      <c r="B153" s="22" t="s">
        <v>434</v>
      </c>
      <c r="C153" s="13"/>
      <c r="D153" s="13"/>
      <c r="E153" s="13"/>
      <c r="F153" s="14"/>
      <c r="G153" s="14"/>
      <c r="H153" s="25"/>
      <c r="I153" s="144"/>
    </row>
    <row r="154" spans="1:9">
      <c r="A154" s="11"/>
      <c r="B154" s="20"/>
      <c r="C154" s="13"/>
      <c r="D154" s="13"/>
      <c r="E154" s="13"/>
      <c r="F154" s="14"/>
      <c r="G154" s="14"/>
      <c r="H154" s="25"/>
      <c r="I154" s="144"/>
    </row>
    <row r="155" spans="1:9" ht="15.6">
      <c r="A155" s="11" t="s">
        <v>6</v>
      </c>
      <c r="B155" s="20" t="s">
        <v>435</v>
      </c>
      <c r="C155" s="13"/>
      <c r="D155" s="13"/>
      <c r="E155" s="13"/>
      <c r="F155" s="15" t="s">
        <v>21</v>
      </c>
      <c r="G155" s="14">
        <f>G151</f>
        <v>3.6</v>
      </c>
      <c r="H155" s="14"/>
      <c r="I155" s="144">
        <f>G155*H155</f>
        <v>0</v>
      </c>
    </row>
    <row r="156" spans="1:9">
      <c r="A156" s="11"/>
      <c r="B156" s="20"/>
      <c r="C156" s="13"/>
      <c r="D156" s="13"/>
      <c r="E156" s="13"/>
      <c r="F156" s="14"/>
      <c r="G156" s="14"/>
      <c r="H156" s="25"/>
      <c r="I156" s="144"/>
    </row>
    <row r="157" spans="1:9" ht="15.6">
      <c r="A157" s="11" t="s">
        <v>7</v>
      </c>
      <c r="B157" s="20" t="s">
        <v>465</v>
      </c>
      <c r="C157" s="13"/>
      <c r="D157" s="13"/>
      <c r="E157" s="13"/>
      <c r="F157" s="15" t="s">
        <v>21</v>
      </c>
      <c r="G157" s="14">
        <f>G151</f>
        <v>3.6</v>
      </c>
      <c r="H157" s="14"/>
      <c r="I157" s="144">
        <f>G157*H157</f>
        <v>0</v>
      </c>
    </row>
    <row r="158" spans="1:9">
      <c r="A158" s="11"/>
      <c r="B158" s="20"/>
      <c r="C158" s="13"/>
      <c r="D158" s="13"/>
      <c r="E158" s="13"/>
      <c r="F158" s="14"/>
      <c r="G158" s="14"/>
      <c r="H158" s="25"/>
      <c r="I158" s="144"/>
    </row>
    <row r="159" spans="1:9">
      <c r="A159" s="11"/>
      <c r="B159" s="20"/>
      <c r="C159" s="13"/>
      <c r="D159" s="13"/>
      <c r="E159" s="13"/>
      <c r="F159" s="14"/>
      <c r="G159" s="14"/>
      <c r="H159" s="25"/>
      <c r="I159" s="144"/>
    </row>
    <row r="160" spans="1:9">
      <c r="A160" s="11"/>
      <c r="B160" s="20"/>
      <c r="C160" s="13"/>
      <c r="D160" s="13"/>
      <c r="E160" s="13"/>
      <c r="F160" s="14"/>
      <c r="G160" s="14"/>
      <c r="H160" s="14"/>
      <c r="I160" s="144"/>
    </row>
    <row r="161" spans="1:9">
      <c r="A161" s="11"/>
      <c r="B161" s="18" t="s">
        <v>400</v>
      </c>
      <c r="C161" s="19"/>
      <c r="D161" s="13"/>
      <c r="E161" s="13"/>
      <c r="F161" s="26" t="s">
        <v>53</v>
      </c>
      <c r="G161" s="14"/>
      <c r="H161" s="14"/>
      <c r="I161" s="145">
        <f>SUM(I141:I160)</f>
        <v>0</v>
      </c>
    </row>
    <row r="162" spans="1:9">
      <c r="A162" s="11"/>
      <c r="B162" s="18"/>
      <c r="C162" s="24"/>
      <c r="D162" s="24"/>
      <c r="E162" s="24"/>
      <c r="F162" s="26"/>
      <c r="G162" s="14"/>
      <c r="H162" s="14"/>
      <c r="I162" s="147"/>
    </row>
    <row r="163" spans="1:9">
      <c r="A163" s="11"/>
      <c r="B163" s="18"/>
      <c r="C163" s="24"/>
      <c r="D163" s="24"/>
      <c r="E163" s="24"/>
      <c r="F163" s="26"/>
      <c r="G163" s="14"/>
      <c r="H163" s="14"/>
      <c r="I163" s="145"/>
    </row>
    <row r="164" spans="1:9">
      <c r="A164" s="30"/>
      <c r="B164" s="31"/>
      <c r="C164" s="32"/>
      <c r="D164" s="32"/>
      <c r="E164" s="32"/>
      <c r="F164" s="33"/>
      <c r="G164" s="33"/>
      <c r="H164" s="33"/>
      <c r="I164" s="148"/>
    </row>
    <row r="165" spans="1:9">
      <c r="A165" s="11"/>
      <c r="B165" s="12"/>
      <c r="C165" s="13"/>
      <c r="D165" s="13"/>
      <c r="E165" s="13"/>
      <c r="F165" s="14"/>
      <c r="G165" s="14"/>
      <c r="H165" s="14"/>
      <c r="I165" s="144"/>
    </row>
    <row r="166" spans="1:9">
      <c r="A166" s="11"/>
      <c r="B166" s="12" t="str">
        <f>B4</f>
        <v>PROPOSED MINI WATER SYSTEM REHABILITATION</v>
      </c>
      <c r="C166" s="13"/>
      <c r="D166" s="13"/>
      <c r="E166" s="13"/>
      <c r="F166" s="14"/>
      <c r="G166" s="14"/>
      <c r="H166" s="14"/>
      <c r="I166" s="144"/>
    </row>
    <row r="167" spans="1:9">
      <c r="A167" s="11"/>
      <c r="B167" s="12" t="str">
        <f>B5</f>
        <v>CAANOOLE VILLAGE  AFGOYE DISTRICT</v>
      </c>
      <c r="C167" s="13"/>
      <c r="D167" s="13"/>
      <c r="E167" s="13"/>
      <c r="F167" s="14"/>
      <c r="G167" s="14"/>
      <c r="H167" s="14"/>
      <c r="I167" s="144"/>
    </row>
    <row r="168" spans="1:9">
      <c r="A168" s="11"/>
      <c r="B168" s="12"/>
      <c r="C168" s="13"/>
      <c r="D168" s="13"/>
      <c r="E168" s="13"/>
      <c r="F168" s="14"/>
      <c r="G168" s="14"/>
      <c r="H168" s="14"/>
      <c r="I168" s="144"/>
    </row>
    <row r="169" spans="1:9">
      <c r="A169" s="11"/>
      <c r="B169" s="12"/>
      <c r="C169" s="13"/>
      <c r="D169" s="13"/>
      <c r="E169" s="13"/>
      <c r="F169" s="14"/>
      <c r="G169" s="14"/>
      <c r="H169" s="14"/>
      <c r="I169" s="144"/>
    </row>
    <row r="170" spans="1:9">
      <c r="A170" s="11"/>
      <c r="B170" s="12" t="str">
        <f>B7</f>
        <v>SECTION 5: SOLAR INSTALLATION</v>
      </c>
      <c r="C170" s="13"/>
      <c r="D170" s="13"/>
      <c r="E170" s="13"/>
      <c r="F170" s="14"/>
      <c r="G170" s="14"/>
      <c r="H170" s="14"/>
      <c r="I170" s="144"/>
    </row>
    <row r="171" spans="1:9">
      <c r="A171" s="11"/>
      <c r="B171" s="12"/>
      <c r="C171" s="13"/>
      <c r="D171" s="13"/>
      <c r="E171" s="13"/>
      <c r="F171" s="14"/>
      <c r="G171" s="14"/>
      <c r="H171" s="14"/>
      <c r="I171" s="144"/>
    </row>
    <row r="172" spans="1:9">
      <c r="A172" s="11"/>
      <c r="B172" s="12" t="s">
        <v>554</v>
      </c>
      <c r="C172" s="13"/>
      <c r="D172" s="13"/>
      <c r="E172" s="13"/>
      <c r="F172" s="14"/>
      <c r="G172" s="14"/>
      <c r="H172" s="14"/>
      <c r="I172" s="144"/>
    </row>
    <row r="173" spans="1:9">
      <c r="A173" s="11"/>
      <c r="B173" s="12"/>
      <c r="C173" s="13"/>
      <c r="D173" s="13"/>
      <c r="E173" s="13"/>
      <c r="F173" s="14"/>
      <c r="G173" s="14"/>
      <c r="H173" s="14"/>
      <c r="I173" s="144"/>
    </row>
    <row r="174" spans="1:9">
      <c r="A174" s="11"/>
      <c r="B174" s="23"/>
      <c r="C174" s="13"/>
      <c r="D174" s="13"/>
      <c r="E174" s="13"/>
      <c r="F174" s="14"/>
      <c r="G174" s="14"/>
      <c r="H174" s="14"/>
      <c r="I174" s="144"/>
    </row>
    <row r="175" spans="1:9">
      <c r="A175" s="11" t="s">
        <v>15</v>
      </c>
      <c r="B175" s="22" t="s">
        <v>54</v>
      </c>
      <c r="C175" s="13"/>
      <c r="D175" s="13"/>
      <c r="E175" s="13"/>
      <c r="F175" s="14"/>
      <c r="G175" s="14"/>
      <c r="H175" s="14"/>
      <c r="I175" s="144"/>
    </row>
    <row r="176" spans="1:9">
      <c r="A176" s="11"/>
      <c r="B176" s="23"/>
      <c r="C176" s="13"/>
      <c r="D176" s="13"/>
      <c r="E176" s="13"/>
      <c r="F176" s="14"/>
      <c r="G176" s="14"/>
      <c r="H176" s="14"/>
      <c r="I176" s="144"/>
    </row>
    <row r="177" spans="1:9">
      <c r="A177" s="11"/>
      <c r="B177" s="20" t="s">
        <v>466</v>
      </c>
      <c r="C177" s="13"/>
      <c r="D177" s="13"/>
      <c r="E177" s="13"/>
      <c r="F177" s="14"/>
      <c r="G177" s="14"/>
      <c r="H177" s="14"/>
      <c r="I177" s="144"/>
    </row>
    <row r="178" spans="1:9">
      <c r="A178" s="11"/>
      <c r="B178" s="20"/>
      <c r="C178" s="13"/>
      <c r="D178" s="13"/>
      <c r="E178" s="13"/>
      <c r="F178" s="14"/>
      <c r="G178" s="14"/>
      <c r="H178" s="14"/>
      <c r="I178" s="144"/>
    </row>
    <row r="179" spans="1:9" ht="15.6">
      <c r="A179" s="11"/>
      <c r="B179" s="20" t="s">
        <v>467</v>
      </c>
      <c r="C179" s="13"/>
      <c r="D179" s="13"/>
      <c r="E179" s="13"/>
      <c r="F179" s="15" t="s">
        <v>20</v>
      </c>
      <c r="G179" s="14">
        <f>6*3</f>
        <v>18</v>
      </c>
      <c r="H179" s="14"/>
      <c r="I179" s="144">
        <f>G179*H179</f>
        <v>0</v>
      </c>
    </row>
    <row r="180" spans="1:9">
      <c r="A180" s="11"/>
      <c r="B180" s="20"/>
      <c r="C180" s="13"/>
      <c r="D180" s="13"/>
      <c r="E180" s="13"/>
      <c r="F180" s="14"/>
      <c r="G180" s="14"/>
      <c r="H180" s="14"/>
      <c r="I180" s="144"/>
    </row>
    <row r="181" spans="1:9">
      <c r="A181" s="11"/>
      <c r="B181" s="20"/>
      <c r="C181" s="13"/>
      <c r="D181" s="13"/>
      <c r="E181" s="13"/>
      <c r="F181" s="15"/>
      <c r="G181" s="14"/>
      <c r="H181" s="14"/>
      <c r="I181" s="150"/>
    </row>
    <row r="182" spans="1:9">
      <c r="A182" s="11"/>
      <c r="B182" s="22" t="s">
        <v>419</v>
      </c>
      <c r="C182" s="13"/>
      <c r="D182" s="13"/>
      <c r="E182" s="13"/>
      <c r="F182" s="15"/>
      <c r="G182" s="14"/>
      <c r="H182" s="14"/>
      <c r="I182" s="150"/>
    </row>
    <row r="183" spans="1:9">
      <c r="A183" s="11"/>
      <c r="B183" s="27"/>
      <c r="C183" s="13"/>
      <c r="D183" s="13"/>
      <c r="E183" s="13"/>
      <c r="F183" s="11"/>
      <c r="G183" s="14"/>
      <c r="H183" s="14"/>
      <c r="I183" s="150"/>
    </row>
    <row r="184" spans="1:9">
      <c r="A184" s="11" t="s">
        <v>3</v>
      </c>
      <c r="B184" s="22" t="s">
        <v>420</v>
      </c>
      <c r="C184" s="13"/>
      <c r="D184" s="13"/>
      <c r="E184" s="13"/>
      <c r="F184" s="11"/>
      <c r="G184" s="14"/>
      <c r="H184" s="14"/>
      <c r="I184" s="150"/>
    </row>
    <row r="185" spans="1:9">
      <c r="A185" s="11"/>
      <c r="B185" s="134" t="s">
        <v>421</v>
      </c>
      <c r="C185" s="13"/>
      <c r="D185" s="13"/>
      <c r="E185" s="13"/>
      <c r="F185" s="11"/>
      <c r="G185" s="14"/>
      <c r="H185" s="14"/>
      <c r="I185" s="150"/>
    </row>
    <row r="186" spans="1:9">
      <c r="A186" s="11"/>
      <c r="B186" s="22" t="s">
        <v>422</v>
      </c>
      <c r="C186" s="13"/>
      <c r="D186" s="13"/>
      <c r="E186" s="13"/>
      <c r="F186" s="11"/>
      <c r="G186" s="14"/>
      <c r="H186" s="14"/>
      <c r="I186" s="150"/>
    </row>
    <row r="187" spans="1:9">
      <c r="A187" s="11"/>
      <c r="B187" s="17"/>
      <c r="C187" s="13"/>
      <c r="D187" s="13"/>
      <c r="E187" s="13"/>
      <c r="F187" s="11"/>
      <c r="G187" s="14"/>
      <c r="H187" s="14"/>
      <c r="I187" s="150"/>
    </row>
    <row r="188" spans="1:9">
      <c r="A188" s="11"/>
      <c r="B188" s="27" t="s">
        <v>423</v>
      </c>
      <c r="C188" s="13"/>
      <c r="D188" s="13"/>
      <c r="E188" s="13"/>
      <c r="F188" s="15" t="s">
        <v>29</v>
      </c>
      <c r="G188" s="14">
        <v>1</v>
      </c>
      <c r="H188" s="14"/>
      <c r="I188" s="150">
        <f>H188*G188</f>
        <v>0</v>
      </c>
    </row>
    <row r="189" spans="1:9">
      <c r="A189" s="11"/>
      <c r="B189" s="20"/>
      <c r="C189" s="29"/>
      <c r="D189" s="13"/>
      <c r="E189" s="13"/>
      <c r="F189" s="14"/>
      <c r="G189" s="138"/>
      <c r="H189" s="14"/>
      <c r="I189" s="144"/>
    </row>
    <row r="190" spans="1:9">
      <c r="A190" s="11"/>
      <c r="B190" s="20"/>
      <c r="C190" s="13"/>
      <c r="D190" s="13"/>
      <c r="E190" s="13"/>
      <c r="F190" s="14"/>
      <c r="G190" s="14"/>
      <c r="H190" s="14"/>
      <c r="I190" s="40"/>
    </row>
    <row r="191" spans="1:9">
      <c r="A191" s="11"/>
      <c r="B191" s="18" t="s">
        <v>400</v>
      </c>
      <c r="C191" s="19"/>
      <c r="D191" s="13"/>
      <c r="E191" s="13"/>
      <c r="F191" s="26" t="s">
        <v>53</v>
      </c>
      <c r="G191" s="14"/>
      <c r="H191" s="14"/>
      <c r="I191" s="151">
        <f>SUM(I181:I190)</f>
        <v>0</v>
      </c>
    </row>
    <row r="192" spans="1:9" ht="15.6" thickBot="1">
      <c r="A192" s="11"/>
      <c r="B192" s="20"/>
      <c r="C192" s="13"/>
      <c r="D192" s="13"/>
      <c r="E192" s="13"/>
      <c r="F192" s="14"/>
      <c r="G192" s="14"/>
      <c r="H192" s="14"/>
      <c r="I192" s="149"/>
    </row>
    <row r="193" spans="1:9" ht="15.6" thickTop="1">
      <c r="A193" s="11"/>
      <c r="B193" s="39"/>
      <c r="C193" s="13"/>
      <c r="D193" s="13"/>
      <c r="E193" s="13"/>
      <c r="F193" s="14"/>
      <c r="G193" s="14"/>
      <c r="H193" s="14"/>
      <c r="I193" s="144"/>
    </row>
    <row r="194" spans="1:9">
      <c r="A194" s="30"/>
      <c r="B194" s="31"/>
      <c r="C194" s="32"/>
      <c r="D194" s="32"/>
      <c r="E194" s="32"/>
      <c r="F194" s="33"/>
      <c r="G194" s="33"/>
      <c r="H194" s="33"/>
      <c r="I194" s="148"/>
    </row>
    <row r="195" spans="1:9">
      <c r="A195" s="11"/>
      <c r="B195" s="41"/>
      <c r="C195" s="19"/>
      <c r="D195" s="19"/>
      <c r="E195" s="13"/>
      <c r="F195" s="11"/>
      <c r="G195" s="14"/>
      <c r="H195" s="14"/>
      <c r="I195" s="144"/>
    </row>
    <row r="196" spans="1:9">
      <c r="A196" s="11"/>
      <c r="B196" s="12" t="s">
        <v>55</v>
      </c>
      <c r="C196" s="19"/>
      <c r="D196" s="19"/>
      <c r="E196" s="13"/>
      <c r="F196" s="15"/>
      <c r="G196" s="14"/>
      <c r="H196" s="14"/>
      <c r="I196" s="144"/>
    </row>
    <row r="197" spans="1:9">
      <c r="A197" s="11"/>
      <c r="B197" s="12"/>
      <c r="C197" s="19"/>
      <c r="D197" s="19"/>
      <c r="E197" s="13"/>
      <c r="F197" s="15"/>
      <c r="G197" s="14"/>
      <c r="H197" s="14"/>
      <c r="I197" s="144"/>
    </row>
    <row r="198" spans="1:9">
      <c r="A198" s="11"/>
      <c r="B198" s="12"/>
      <c r="C198" s="19"/>
      <c r="D198" s="13"/>
      <c r="E198" s="13"/>
      <c r="F198" s="15"/>
      <c r="G198" s="14"/>
      <c r="H198" s="14"/>
      <c r="I198" s="144"/>
    </row>
    <row r="199" spans="1:9">
      <c r="A199" s="11"/>
      <c r="B199" s="12" t="s">
        <v>4</v>
      </c>
      <c r="C199" s="12" t="s">
        <v>56</v>
      </c>
      <c r="D199" s="19"/>
      <c r="E199" s="13"/>
      <c r="F199" s="11"/>
      <c r="G199" s="35" t="s">
        <v>58</v>
      </c>
      <c r="H199" s="14"/>
      <c r="I199" s="152"/>
    </row>
    <row r="200" spans="1:9">
      <c r="A200" s="11"/>
      <c r="B200" s="47"/>
      <c r="C200" s="13"/>
      <c r="D200" s="13"/>
      <c r="E200" s="13"/>
      <c r="F200" s="11"/>
      <c r="G200" s="14"/>
      <c r="H200" s="14"/>
      <c r="I200" s="144"/>
    </row>
    <row r="201" spans="1:9">
      <c r="A201" s="11"/>
      <c r="B201" s="12"/>
      <c r="C201" s="13"/>
      <c r="D201" s="13"/>
      <c r="E201" s="13"/>
      <c r="F201" s="11"/>
      <c r="G201" s="14"/>
      <c r="H201" s="14"/>
      <c r="I201" s="144"/>
    </row>
    <row r="202" spans="1:9">
      <c r="A202" s="11"/>
      <c r="B202" s="36">
        <v>1</v>
      </c>
      <c r="C202" s="13" t="str">
        <f>B13</f>
        <v>ELEMENT NO. 1 : SITE PREPARATION</v>
      </c>
      <c r="D202" s="13"/>
      <c r="E202" s="13"/>
      <c r="F202" s="11"/>
      <c r="G202" s="139" t="s">
        <v>424</v>
      </c>
      <c r="H202" s="14"/>
      <c r="I202" s="144">
        <f>I24</f>
        <v>0</v>
      </c>
    </row>
    <row r="203" spans="1:9">
      <c r="A203" s="11"/>
      <c r="B203" s="47"/>
      <c r="C203" s="13"/>
      <c r="D203" s="13"/>
      <c r="E203" s="13"/>
      <c r="F203" s="11"/>
      <c r="G203" s="14"/>
      <c r="H203" s="14"/>
      <c r="I203" s="144"/>
    </row>
    <row r="204" spans="1:9">
      <c r="A204" s="11"/>
      <c r="B204" s="36">
        <v>2</v>
      </c>
      <c r="C204" s="13" t="str">
        <f>B36</f>
        <v>ELEMENT NO. 2 : SUBSTRUCTURES (PROVISIONAL)</v>
      </c>
      <c r="D204" s="13"/>
      <c r="E204" s="13"/>
      <c r="F204" s="11"/>
      <c r="G204" s="139" t="s">
        <v>425</v>
      </c>
      <c r="H204" s="14"/>
      <c r="I204" s="144">
        <f>I90</f>
        <v>0</v>
      </c>
    </row>
    <row r="205" spans="1:9">
      <c r="A205" s="11"/>
      <c r="B205" s="36"/>
      <c r="C205" s="13"/>
      <c r="D205" s="13"/>
      <c r="E205" s="13"/>
      <c r="F205" s="11"/>
      <c r="G205" s="14"/>
      <c r="H205" s="14"/>
      <c r="I205" s="144"/>
    </row>
    <row r="206" spans="1:9">
      <c r="A206" s="11"/>
      <c r="B206" s="36">
        <v>6</v>
      </c>
      <c r="C206" s="13" t="str">
        <f>B100</f>
        <v>ELEMENT NO. 3 : STEEL FRAME</v>
      </c>
      <c r="D206" s="13"/>
      <c r="E206" s="13"/>
      <c r="F206" s="11"/>
      <c r="G206" s="139" t="s">
        <v>428</v>
      </c>
      <c r="H206" s="14"/>
      <c r="I206" s="144">
        <f>I191</f>
        <v>0</v>
      </c>
    </row>
    <row r="207" spans="1:9">
      <c r="A207" s="11"/>
      <c r="B207" s="36"/>
      <c r="C207" s="13"/>
      <c r="D207" s="13"/>
      <c r="E207" s="13"/>
      <c r="F207" s="11"/>
      <c r="G207" s="139"/>
      <c r="H207" s="14"/>
      <c r="I207" s="144"/>
    </row>
    <row r="208" spans="1:9">
      <c r="A208" s="11"/>
      <c r="B208" s="36">
        <v>8</v>
      </c>
      <c r="C208" s="13" t="str">
        <f>B136</f>
        <v>ELEMENT NO. 4 : CONCRETE WORKS</v>
      </c>
      <c r="D208" s="13"/>
      <c r="E208" s="13"/>
      <c r="F208" s="11"/>
      <c r="G208" s="139" t="s">
        <v>429</v>
      </c>
      <c r="H208" s="14"/>
      <c r="I208" s="144">
        <f>I161</f>
        <v>0</v>
      </c>
    </row>
    <row r="209" spans="1:9">
      <c r="A209" s="11"/>
      <c r="B209" s="36"/>
      <c r="C209" s="13"/>
      <c r="D209" s="13"/>
      <c r="E209" s="13"/>
      <c r="F209" s="11"/>
      <c r="G209" s="139"/>
      <c r="H209" s="14"/>
      <c r="I209" s="144"/>
    </row>
    <row r="210" spans="1:9">
      <c r="A210" s="11"/>
      <c r="B210" s="36">
        <v>9</v>
      </c>
      <c r="C210" s="13" t="str">
        <f>B172</f>
        <v>ELEMENT NO. 5 : FINISHES</v>
      </c>
      <c r="D210" s="13"/>
      <c r="E210" s="13"/>
      <c r="F210" s="11"/>
      <c r="G210" s="139" t="s">
        <v>430</v>
      </c>
      <c r="H210" s="14"/>
      <c r="I210" s="144">
        <f>I191</f>
        <v>0</v>
      </c>
    </row>
    <row r="211" spans="1:9">
      <c r="A211" s="11"/>
      <c r="B211" s="36"/>
      <c r="C211" s="13"/>
      <c r="D211" s="13"/>
      <c r="E211" s="13"/>
      <c r="F211" s="11"/>
      <c r="G211" s="139"/>
      <c r="H211" s="14"/>
      <c r="I211" s="144"/>
    </row>
    <row r="212" spans="1:9">
      <c r="A212" s="11"/>
      <c r="B212" s="36"/>
      <c r="C212" s="13"/>
      <c r="D212" s="13"/>
      <c r="E212" s="13"/>
      <c r="F212" s="11"/>
      <c r="G212" s="139"/>
      <c r="H212" s="14"/>
      <c r="I212" s="144"/>
    </row>
    <row r="213" spans="1:9">
      <c r="A213" s="11"/>
      <c r="B213" s="20"/>
      <c r="C213" s="13"/>
      <c r="D213" s="13"/>
      <c r="E213" s="13"/>
      <c r="F213" s="11"/>
      <c r="G213" s="139"/>
      <c r="H213" s="14"/>
      <c r="I213" s="144"/>
    </row>
    <row r="214" spans="1:9">
      <c r="A214" s="11"/>
      <c r="B214" s="18" t="s">
        <v>602</v>
      </c>
      <c r="C214" s="13"/>
      <c r="D214" s="13"/>
      <c r="E214" s="13"/>
      <c r="F214" s="26" t="s">
        <v>53</v>
      </c>
      <c r="G214" s="139"/>
      <c r="H214" s="14"/>
      <c r="I214" s="145">
        <f>SUM(I202:I213)</f>
        <v>0</v>
      </c>
    </row>
    <row r="215" spans="1:9">
      <c r="A215" s="11"/>
      <c r="B215" s="20"/>
      <c r="C215" s="13"/>
      <c r="D215" s="13"/>
      <c r="E215" s="13"/>
      <c r="F215" s="11"/>
      <c r="G215" s="139"/>
      <c r="H215" s="14"/>
      <c r="I215" s="144"/>
    </row>
    <row r="216" spans="1:9">
      <c r="A216" s="11"/>
      <c r="B216" s="20"/>
      <c r="C216" s="13"/>
      <c r="D216" s="13"/>
      <c r="E216" s="13"/>
      <c r="F216" s="11"/>
      <c r="G216" s="139"/>
      <c r="H216" s="14"/>
      <c r="I216" s="144"/>
    </row>
    <row r="217" spans="1:9">
      <c r="A217" s="11"/>
      <c r="B217" s="20"/>
      <c r="C217" s="13"/>
      <c r="D217" s="13"/>
      <c r="E217" s="13"/>
      <c r="F217" s="11"/>
      <c r="G217" s="139"/>
      <c r="H217" s="14"/>
      <c r="I217" s="144"/>
    </row>
    <row r="218" spans="1:9" ht="15.6">
      <c r="A218" s="164"/>
      <c r="B218" s="358"/>
      <c r="C218" s="225"/>
      <c r="D218" s="225"/>
      <c r="E218" s="359"/>
      <c r="F218" s="164"/>
      <c r="G218" s="227"/>
      <c r="H218" s="164"/>
      <c r="I218" s="164"/>
    </row>
    <row r="219" spans="1:9" ht="15.6">
      <c r="A219" s="164"/>
      <c r="B219" s="128" t="str">
        <f>B4</f>
        <v>PROPOSED MINI WATER SYSTEM REHABILITATION</v>
      </c>
      <c r="C219" s="225"/>
      <c r="D219" s="225"/>
      <c r="E219" s="359"/>
      <c r="F219" s="164"/>
      <c r="G219" s="227"/>
      <c r="H219" s="164"/>
      <c r="I219" s="164"/>
    </row>
    <row r="220" spans="1:9" ht="15.6">
      <c r="A220" s="164"/>
      <c r="B220" s="128" t="str">
        <f>B5</f>
        <v>CAANOOLE VILLAGE  AFGOYE DISTRICT</v>
      </c>
      <c r="C220" s="225"/>
      <c r="D220" s="225"/>
      <c r="E220" s="359"/>
      <c r="F220" s="164"/>
      <c r="G220" s="227"/>
      <c r="H220" s="164"/>
      <c r="I220" s="164"/>
    </row>
    <row r="221" spans="1:9" ht="15.6">
      <c r="A221" s="164"/>
      <c r="B221" s="358"/>
      <c r="C221" s="225"/>
      <c r="D221" s="225"/>
      <c r="E221" s="359"/>
      <c r="F221" s="164"/>
      <c r="G221" s="227"/>
      <c r="H221" s="164"/>
      <c r="I221" s="164"/>
    </row>
    <row r="222" spans="1:9" ht="15.6">
      <c r="A222" s="164"/>
      <c r="B222" s="128" t="s">
        <v>555</v>
      </c>
      <c r="C222" s="225"/>
      <c r="D222" s="225"/>
      <c r="E222" s="359"/>
      <c r="F222" s="164"/>
      <c r="G222" s="227"/>
      <c r="H222" s="164"/>
      <c r="I222" s="164"/>
    </row>
    <row r="223" spans="1:9" ht="15.6">
      <c r="A223" s="164"/>
      <c r="B223" s="128"/>
      <c r="C223" s="225"/>
      <c r="D223" s="225"/>
      <c r="E223" s="359"/>
      <c r="F223" s="164"/>
      <c r="G223" s="227"/>
      <c r="H223" s="164"/>
      <c r="I223" s="164"/>
    </row>
    <row r="224" spans="1:9" ht="15.6">
      <c r="A224" s="164"/>
      <c r="B224" s="128" t="s">
        <v>601</v>
      </c>
      <c r="C224" s="225"/>
      <c r="D224" s="225"/>
      <c r="E224" s="359"/>
      <c r="F224" s="164"/>
      <c r="G224" s="227"/>
      <c r="H224" s="164"/>
      <c r="I224" s="164"/>
    </row>
    <row r="225" spans="1:9" ht="15.6">
      <c r="A225" s="164"/>
      <c r="B225" s="358"/>
      <c r="C225" s="225"/>
      <c r="D225" s="225"/>
      <c r="E225" s="359"/>
      <c r="F225" s="164"/>
      <c r="G225" s="227"/>
      <c r="H225" s="164"/>
      <c r="I225" s="164"/>
    </row>
    <row r="226" spans="1:9" ht="15.6">
      <c r="A226" s="164"/>
      <c r="B226" s="128" t="s">
        <v>600</v>
      </c>
      <c r="C226" s="225"/>
      <c r="D226" s="225"/>
      <c r="E226" s="359"/>
      <c r="F226" s="164"/>
      <c r="G226" s="227"/>
      <c r="H226" s="164"/>
      <c r="I226" s="164"/>
    </row>
    <row r="227" spans="1:9" ht="15.6">
      <c r="A227" s="164"/>
      <c r="B227" s="358"/>
      <c r="C227" s="225"/>
      <c r="D227" s="225"/>
      <c r="E227" s="359"/>
      <c r="F227" s="164"/>
      <c r="G227" s="227"/>
      <c r="H227" s="164"/>
      <c r="I227" s="164"/>
    </row>
    <row r="228" spans="1:9" ht="15.6">
      <c r="A228" s="164"/>
      <c r="B228" s="358"/>
      <c r="C228" s="225"/>
      <c r="D228" s="225"/>
      <c r="E228" s="359"/>
      <c r="F228" s="164"/>
      <c r="G228" s="227"/>
      <c r="H228" s="164"/>
      <c r="I228" s="164"/>
    </row>
    <row r="229" spans="1:9" ht="15.6">
      <c r="A229" s="11">
        <v>1</v>
      </c>
      <c r="B229" s="20" t="s">
        <v>759</v>
      </c>
      <c r="C229" s="225"/>
      <c r="D229" s="225"/>
      <c r="E229" s="359"/>
      <c r="F229" s="235"/>
      <c r="G229" s="11"/>
      <c r="H229" s="360"/>
      <c r="I229" s="360"/>
    </row>
    <row r="230" spans="1:9" ht="15.6">
      <c r="A230" s="11"/>
      <c r="B230" s="20" t="s">
        <v>523</v>
      </c>
      <c r="C230" s="225"/>
      <c r="D230" s="225"/>
      <c r="E230" s="359"/>
      <c r="F230" s="235" t="s">
        <v>4</v>
      </c>
      <c r="G230" s="11">
        <v>1</v>
      </c>
      <c r="H230" s="360"/>
      <c r="I230" s="360">
        <f>G230*H230</f>
        <v>0</v>
      </c>
    </row>
    <row r="231" spans="1:9" ht="15.6">
      <c r="A231" s="11"/>
      <c r="B231" s="229"/>
      <c r="C231" s="225"/>
      <c r="D231" s="225"/>
      <c r="E231" s="359"/>
      <c r="F231" s="235"/>
      <c r="G231" s="11"/>
      <c r="H231" s="164"/>
      <c r="I231" s="360"/>
    </row>
    <row r="232" spans="1:9" ht="15.6">
      <c r="A232" s="11">
        <v>2</v>
      </c>
      <c r="B232" s="229" t="s">
        <v>761</v>
      </c>
      <c r="C232" s="225"/>
      <c r="D232" s="225"/>
      <c r="E232" s="359"/>
      <c r="F232" s="235" t="s">
        <v>4</v>
      </c>
      <c r="G232" s="11">
        <v>14</v>
      </c>
      <c r="H232" s="360"/>
      <c r="I232" s="360">
        <f t="shared" ref="I232:I256" si="0">G232*H232</f>
        <v>0</v>
      </c>
    </row>
    <row r="233" spans="1:9" ht="15.6">
      <c r="A233" s="11"/>
      <c r="B233" s="229"/>
      <c r="C233" s="361"/>
      <c r="D233" s="225"/>
      <c r="E233" s="359"/>
      <c r="F233" s="164"/>
      <c r="G233" s="11"/>
      <c r="H233" s="360"/>
      <c r="I233" s="360"/>
    </row>
    <row r="234" spans="1:9" ht="22.8">
      <c r="A234" s="11">
        <v>3</v>
      </c>
      <c r="B234" s="229" t="s">
        <v>556</v>
      </c>
      <c r="C234" s="362"/>
      <c r="D234" s="225"/>
      <c r="E234" s="359"/>
      <c r="F234" s="235" t="s">
        <v>557</v>
      </c>
      <c r="G234" s="11">
        <v>20</v>
      </c>
      <c r="H234" s="360"/>
      <c r="I234" s="360">
        <f t="shared" si="0"/>
        <v>0</v>
      </c>
    </row>
    <row r="235" spans="1:9" ht="15.6">
      <c r="A235" s="11"/>
      <c r="B235" s="476"/>
      <c r="C235" s="477"/>
      <c r="D235" s="225"/>
      <c r="E235" s="359"/>
      <c r="F235" s="235"/>
      <c r="G235" s="11"/>
      <c r="H235" s="360"/>
      <c r="I235" s="360"/>
    </row>
    <row r="236" spans="1:9" ht="15.6">
      <c r="A236" s="11">
        <v>4</v>
      </c>
      <c r="B236" s="229" t="s">
        <v>558</v>
      </c>
      <c r="C236" s="361"/>
      <c r="D236" s="225"/>
      <c r="E236" s="359"/>
      <c r="F236" s="235" t="s">
        <v>557</v>
      </c>
      <c r="G236" s="11">
        <v>18</v>
      </c>
      <c r="H236" s="360"/>
      <c r="I236" s="360">
        <f t="shared" si="0"/>
        <v>0</v>
      </c>
    </row>
    <row r="237" spans="1:9" ht="15.6">
      <c r="A237" s="11"/>
      <c r="B237" s="363"/>
      <c r="C237" s="361"/>
      <c r="D237" s="225"/>
      <c r="E237" s="359"/>
      <c r="F237" s="235"/>
      <c r="G237" s="11"/>
      <c r="H237" s="360"/>
      <c r="I237" s="360"/>
    </row>
    <row r="238" spans="1:9" ht="15.6">
      <c r="A238" s="11">
        <v>5</v>
      </c>
      <c r="B238" s="229" t="s">
        <v>559</v>
      </c>
      <c r="C238" s="361"/>
      <c r="D238" s="225"/>
      <c r="E238" s="359"/>
      <c r="F238" s="235" t="s">
        <v>4</v>
      </c>
      <c r="G238" s="11">
        <v>1</v>
      </c>
      <c r="H238" s="360"/>
      <c r="I238" s="360">
        <f t="shared" si="0"/>
        <v>0</v>
      </c>
    </row>
    <row r="239" spans="1:9" ht="15.6">
      <c r="A239" s="11"/>
      <c r="B239" s="229"/>
      <c r="C239" s="361"/>
      <c r="D239" s="225"/>
      <c r="E239" s="359"/>
      <c r="F239" s="235"/>
      <c r="G239" s="11"/>
      <c r="H239" s="360"/>
      <c r="I239" s="360"/>
    </row>
    <row r="240" spans="1:9" ht="15.6">
      <c r="A240" s="11">
        <v>6</v>
      </c>
      <c r="B240" s="229" t="s">
        <v>560</v>
      </c>
      <c r="C240" s="20"/>
      <c r="D240" s="225"/>
      <c r="E240" s="359"/>
      <c r="F240" s="235" t="s">
        <v>4</v>
      </c>
      <c r="G240" s="11">
        <v>1</v>
      </c>
      <c r="H240" s="360"/>
      <c r="I240" s="360">
        <f t="shared" si="0"/>
        <v>0</v>
      </c>
    </row>
    <row r="241" spans="1:9" ht="15.6">
      <c r="A241" s="11"/>
      <c r="B241" s="229"/>
      <c r="C241" s="20"/>
      <c r="D241" s="225"/>
      <c r="E241" s="359"/>
      <c r="F241" s="235"/>
      <c r="G241" s="11"/>
      <c r="H241" s="360"/>
      <c r="I241" s="360"/>
    </row>
    <row r="242" spans="1:9" ht="15.6">
      <c r="A242" s="11">
        <v>7</v>
      </c>
      <c r="B242" s="229" t="s">
        <v>561</v>
      </c>
      <c r="C242" s="20"/>
      <c r="D242" s="225"/>
      <c r="E242" s="359"/>
      <c r="F242" s="235" t="s">
        <v>4</v>
      </c>
      <c r="G242" s="11">
        <v>1</v>
      </c>
      <c r="H242" s="360"/>
      <c r="I242" s="360">
        <f t="shared" si="0"/>
        <v>0</v>
      </c>
    </row>
    <row r="243" spans="1:9" ht="15.6">
      <c r="A243" s="11"/>
      <c r="B243" s="229"/>
      <c r="C243" s="20"/>
      <c r="D243" s="225"/>
      <c r="E243" s="359"/>
      <c r="F243" s="235"/>
      <c r="G243" s="11"/>
      <c r="H243" s="360"/>
      <c r="I243" s="360"/>
    </row>
    <row r="244" spans="1:9" ht="15.6">
      <c r="A244" s="11">
        <v>8</v>
      </c>
      <c r="B244" s="229" t="s">
        <v>562</v>
      </c>
      <c r="C244" s="20"/>
      <c r="D244" s="225"/>
      <c r="E244" s="359"/>
      <c r="F244" s="235" t="s">
        <v>4</v>
      </c>
      <c r="G244" s="11">
        <v>2</v>
      </c>
      <c r="H244" s="360"/>
      <c r="I244" s="360">
        <f t="shared" si="0"/>
        <v>0</v>
      </c>
    </row>
    <row r="245" spans="1:9" ht="15.6">
      <c r="A245" s="11"/>
      <c r="B245" s="229"/>
      <c r="C245" s="20"/>
      <c r="D245" s="225"/>
      <c r="E245" s="359"/>
      <c r="F245" s="235"/>
      <c r="G245" s="11"/>
      <c r="H245" s="360"/>
      <c r="I245" s="360"/>
    </row>
    <row r="246" spans="1:9" ht="15.6">
      <c r="A246" s="11">
        <v>9</v>
      </c>
      <c r="B246" s="229" t="s">
        <v>563</v>
      </c>
      <c r="C246" s="20"/>
      <c r="D246" s="225"/>
      <c r="E246" s="359"/>
      <c r="F246" s="235" t="s">
        <v>4</v>
      </c>
      <c r="G246" s="11">
        <v>2</v>
      </c>
      <c r="H246" s="360"/>
      <c r="I246" s="360">
        <f t="shared" si="0"/>
        <v>0</v>
      </c>
    </row>
    <row r="247" spans="1:9" ht="15.6">
      <c r="A247" s="11"/>
      <c r="B247" s="229"/>
      <c r="C247" s="20"/>
      <c r="D247" s="225"/>
      <c r="E247" s="359"/>
      <c r="F247" s="235"/>
      <c r="G247" s="11"/>
      <c r="H247" s="360"/>
      <c r="I247" s="360"/>
    </row>
    <row r="248" spans="1:9" ht="15.6">
      <c r="A248" s="11">
        <v>10</v>
      </c>
      <c r="B248" s="229" t="s">
        <v>564</v>
      </c>
      <c r="C248" s="20"/>
      <c r="D248" s="225"/>
      <c r="E248" s="359"/>
      <c r="F248" s="235" t="s">
        <v>4</v>
      </c>
      <c r="G248" s="11">
        <v>2</v>
      </c>
      <c r="H248" s="360"/>
      <c r="I248" s="360">
        <f t="shared" si="0"/>
        <v>0</v>
      </c>
    </row>
    <row r="249" spans="1:9" ht="15.6">
      <c r="A249" s="11"/>
      <c r="B249" s="476"/>
      <c r="C249" s="477"/>
      <c r="D249" s="225"/>
      <c r="E249" s="359"/>
      <c r="F249" s="235"/>
      <c r="G249" s="11"/>
      <c r="H249" s="360"/>
      <c r="I249" s="360"/>
    </row>
    <row r="250" spans="1:9" ht="15.6">
      <c r="A250" s="11">
        <v>11</v>
      </c>
      <c r="B250" s="229" t="s">
        <v>565</v>
      </c>
      <c r="C250" s="20"/>
      <c r="D250" s="225"/>
      <c r="E250" s="359"/>
      <c r="F250" s="235" t="s">
        <v>4</v>
      </c>
      <c r="G250" s="11">
        <v>1</v>
      </c>
      <c r="H250" s="360"/>
      <c r="I250" s="360">
        <f t="shared" si="0"/>
        <v>0</v>
      </c>
    </row>
    <row r="251" spans="1:9" ht="15.6">
      <c r="A251" s="11"/>
      <c r="B251" s="229"/>
      <c r="C251" s="20"/>
      <c r="D251" s="225"/>
      <c r="E251" s="359"/>
      <c r="F251" s="235"/>
      <c r="G251" s="11"/>
      <c r="H251" s="360"/>
      <c r="I251" s="360"/>
    </row>
    <row r="252" spans="1:9" ht="15.6">
      <c r="A252" s="11">
        <v>13</v>
      </c>
      <c r="B252" s="229" t="s">
        <v>566</v>
      </c>
      <c r="C252" s="20"/>
      <c r="D252" s="225"/>
      <c r="E252" s="359"/>
      <c r="F252" s="235" t="s">
        <v>4</v>
      </c>
      <c r="G252" s="11">
        <v>4</v>
      </c>
      <c r="H252" s="360"/>
      <c r="I252" s="360">
        <f t="shared" si="0"/>
        <v>0</v>
      </c>
    </row>
    <row r="253" spans="1:9" ht="15.6">
      <c r="A253" s="11"/>
      <c r="B253" s="229"/>
      <c r="C253" s="20"/>
      <c r="D253" s="225"/>
      <c r="E253" s="359"/>
      <c r="F253" s="235"/>
      <c r="G253" s="11"/>
      <c r="H253" s="360"/>
      <c r="I253" s="360"/>
    </row>
    <row r="254" spans="1:9" ht="15.6">
      <c r="A254" s="11">
        <v>14</v>
      </c>
      <c r="B254" s="229" t="s">
        <v>567</v>
      </c>
      <c r="C254" s="20"/>
      <c r="D254" s="225"/>
      <c r="E254" s="359"/>
      <c r="F254" s="235" t="s">
        <v>568</v>
      </c>
      <c r="G254" s="11">
        <v>1</v>
      </c>
      <c r="H254" s="360"/>
      <c r="I254" s="360">
        <f t="shared" si="0"/>
        <v>0</v>
      </c>
    </row>
    <row r="255" spans="1:9" ht="15.6">
      <c r="A255" s="11"/>
      <c r="B255" s="358"/>
      <c r="C255" s="225"/>
      <c r="D255" s="225"/>
      <c r="E255" s="359"/>
      <c r="F255" s="235"/>
      <c r="G255" s="11"/>
      <c r="H255" s="360"/>
      <c r="I255" s="360"/>
    </row>
    <row r="256" spans="1:9" ht="15.6">
      <c r="A256" s="11">
        <v>15</v>
      </c>
      <c r="B256" s="229" t="s">
        <v>569</v>
      </c>
      <c r="C256" s="225"/>
      <c r="D256" s="225"/>
      <c r="E256" s="359"/>
      <c r="F256" s="235" t="s">
        <v>568</v>
      </c>
      <c r="G256" s="11">
        <v>1</v>
      </c>
      <c r="H256" s="360"/>
      <c r="I256" s="360">
        <f t="shared" si="0"/>
        <v>0</v>
      </c>
    </row>
    <row r="257" spans="1:9" ht="15.6">
      <c r="A257" s="11"/>
      <c r="B257" s="229"/>
      <c r="C257" s="225"/>
      <c r="D257" s="225"/>
      <c r="E257" s="359"/>
      <c r="F257" s="235"/>
      <c r="G257" s="11"/>
      <c r="H257" s="360"/>
      <c r="I257" s="360"/>
    </row>
    <row r="258" spans="1:9" ht="15.6">
      <c r="A258" s="11"/>
      <c r="B258" s="229"/>
      <c r="C258" s="225"/>
      <c r="D258" s="225"/>
      <c r="E258" s="359"/>
      <c r="F258" s="235"/>
      <c r="G258" s="11"/>
      <c r="H258" s="360"/>
      <c r="I258" s="360"/>
    </row>
    <row r="259" spans="1:9" ht="15.6">
      <c r="A259" s="11"/>
      <c r="B259" s="229"/>
      <c r="C259" s="225"/>
      <c r="D259" s="225"/>
      <c r="E259" s="359"/>
      <c r="F259" s="235"/>
      <c r="G259" s="11"/>
      <c r="H259" s="360"/>
      <c r="I259" s="360"/>
    </row>
    <row r="260" spans="1:9" ht="15.6">
      <c r="A260" s="164"/>
      <c r="B260" s="358"/>
      <c r="C260" s="225"/>
      <c r="D260" s="225"/>
      <c r="E260" s="359"/>
      <c r="F260" s="164"/>
      <c r="G260" s="227"/>
      <c r="H260" s="164"/>
      <c r="I260" s="164"/>
    </row>
    <row r="261" spans="1:9" ht="15.6">
      <c r="A261" s="164"/>
      <c r="B261" s="358"/>
      <c r="C261" s="225"/>
      <c r="D261" s="225"/>
      <c r="E261" s="359"/>
      <c r="F261" s="164"/>
      <c r="G261" s="227"/>
      <c r="H261" s="164"/>
      <c r="I261" s="164"/>
    </row>
    <row r="262" spans="1:9" ht="15.6">
      <c r="A262" s="164"/>
      <c r="B262" s="18" t="s">
        <v>400</v>
      </c>
      <c r="C262" s="19"/>
      <c r="D262" s="13"/>
      <c r="E262" s="131"/>
      <c r="F262" s="26" t="s">
        <v>53</v>
      </c>
      <c r="G262" s="14"/>
      <c r="H262" s="14"/>
      <c r="I262" s="145">
        <f>SUM(I229:I261)</f>
        <v>0</v>
      </c>
    </row>
    <row r="263" spans="1:9" ht="15.6">
      <c r="A263" s="164"/>
      <c r="B263" s="358"/>
      <c r="C263" s="225"/>
      <c r="D263" s="225"/>
      <c r="E263" s="359"/>
      <c r="F263" s="164"/>
      <c r="G263" s="227"/>
      <c r="H263" s="164"/>
      <c r="I263" s="164"/>
    </row>
    <row r="264" spans="1:9" ht="15.6">
      <c r="A264" s="164"/>
      <c r="B264" s="358"/>
      <c r="C264" s="225"/>
      <c r="D264" s="225"/>
      <c r="E264" s="359"/>
      <c r="F264" s="164"/>
      <c r="G264" s="227"/>
      <c r="H264" s="164"/>
      <c r="I264" s="164"/>
    </row>
    <row r="265" spans="1:9">
      <c r="A265" s="11"/>
      <c r="B265" s="128" t="s">
        <v>55</v>
      </c>
      <c r="C265" s="19"/>
      <c r="D265" s="19"/>
      <c r="E265" s="131"/>
      <c r="F265" s="15"/>
      <c r="G265" s="14"/>
      <c r="H265" s="14"/>
      <c r="I265" s="144"/>
    </row>
    <row r="266" spans="1:9">
      <c r="A266" s="11"/>
      <c r="B266" s="128"/>
      <c r="C266" s="19"/>
      <c r="D266" s="19"/>
      <c r="E266" s="131"/>
      <c r="F266" s="15"/>
      <c r="G266" s="14"/>
      <c r="H266" s="14"/>
      <c r="I266" s="144"/>
    </row>
    <row r="267" spans="1:9">
      <c r="A267" s="11"/>
      <c r="B267" s="128"/>
      <c r="C267" s="19"/>
      <c r="D267" s="13"/>
      <c r="E267" s="131"/>
      <c r="F267" s="15"/>
      <c r="G267" s="14"/>
      <c r="H267" s="14"/>
      <c r="I267" s="144"/>
    </row>
    <row r="268" spans="1:9">
      <c r="A268" s="11"/>
      <c r="B268" s="128" t="s">
        <v>4</v>
      </c>
      <c r="C268" s="12" t="s">
        <v>56</v>
      </c>
      <c r="D268" s="19"/>
      <c r="E268" s="131"/>
      <c r="F268" s="11"/>
      <c r="G268" s="35" t="s">
        <v>58</v>
      </c>
      <c r="H268" s="14"/>
      <c r="I268" s="152"/>
    </row>
    <row r="269" spans="1:9">
      <c r="A269" s="11"/>
      <c r="B269" s="197"/>
      <c r="C269" s="13"/>
      <c r="D269" s="13"/>
      <c r="E269" s="131"/>
      <c r="F269" s="11"/>
      <c r="G269" s="14"/>
      <c r="H269" s="14"/>
      <c r="I269" s="144"/>
    </row>
    <row r="270" spans="1:9">
      <c r="A270" s="11"/>
      <c r="B270" s="128"/>
      <c r="C270" s="13"/>
      <c r="D270" s="13"/>
      <c r="E270" s="131"/>
      <c r="F270" s="11"/>
      <c r="G270" s="14"/>
      <c r="H270" s="14"/>
      <c r="I270" s="144"/>
    </row>
    <row r="271" spans="1:9">
      <c r="A271" s="11"/>
      <c r="B271" s="130">
        <v>1</v>
      </c>
      <c r="C271" s="13" t="str">
        <f>B226</f>
        <v>ELEMENT 1: SOLAR PANELS AND PUMP</v>
      </c>
      <c r="D271" s="13"/>
      <c r="E271" s="131"/>
      <c r="F271" s="11"/>
      <c r="G271" s="139" t="s">
        <v>424</v>
      </c>
      <c r="H271" s="14"/>
      <c r="I271" s="144">
        <f>I262</f>
        <v>0</v>
      </c>
    </row>
    <row r="272" spans="1:9">
      <c r="A272" s="11"/>
      <c r="B272" s="197"/>
      <c r="C272" s="13"/>
      <c r="D272" s="13"/>
      <c r="E272" s="131"/>
      <c r="F272" s="11"/>
      <c r="G272" s="14"/>
      <c r="H272" s="14"/>
      <c r="I272" s="144"/>
    </row>
    <row r="273" spans="1:9">
      <c r="A273" s="11"/>
      <c r="B273" s="130"/>
      <c r="C273" s="13"/>
      <c r="D273" s="13"/>
      <c r="E273" s="131"/>
      <c r="F273" s="11"/>
      <c r="G273" s="139"/>
      <c r="H273" s="14"/>
      <c r="I273" s="144"/>
    </row>
    <row r="274" spans="1:9">
      <c r="A274" s="11"/>
      <c r="B274" s="130"/>
      <c r="C274" s="13"/>
      <c r="D274" s="13"/>
      <c r="E274" s="131"/>
      <c r="F274" s="11"/>
      <c r="G274" s="14"/>
      <c r="H274" s="14"/>
      <c r="I274" s="144"/>
    </row>
    <row r="275" spans="1:9">
      <c r="A275" s="11"/>
      <c r="B275" s="18" t="s">
        <v>603</v>
      </c>
      <c r="C275" s="13"/>
      <c r="D275" s="13"/>
      <c r="E275" s="131"/>
      <c r="F275" s="26" t="s">
        <v>53</v>
      </c>
      <c r="G275" s="139"/>
      <c r="H275" s="14"/>
      <c r="I275" s="145">
        <f>SUM(I265:I274)</f>
        <v>0</v>
      </c>
    </row>
    <row r="276" spans="1:9">
      <c r="A276" s="11"/>
      <c r="B276" s="130"/>
      <c r="C276" s="13"/>
      <c r="D276" s="13"/>
      <c r="E276" s="131"/>
      <c r="F276" s="11"/>
      <c r="G276" s="139"/>
      <c r="H276" s="14"/>
      <c r="I276" s="144"/>
    </row>
    <row r="277" spans="1:9">
      <c r="A277" s="11"/>
      <c r="B277" s="130"/>
      <c r="C277" s="13"/>
      <c r="D277" s="13"/>
      <c r="E277" s="131"/>
      <c r="F277" s="11"/>
      <c r="G277" s="139"/>
      <c r="H277" s="14"/>
      <c r="I277" s="144"/>
    </row>
    <row r="278" spans="1:9">
      <c r="A278" s="11"/>
      <c r="B278" s="364"/>
      <c r="C278" s="13"/>
      <c r="D278" s="136"/>
      <c r="E278" s="131"/>
      <c r="F278" s="11"/>
      <c r="G278" s="140"/>
      <c r="H278" s="14"/>
      <c r="I278" s="144"/>
    </row>
    <row r="279" spans="1:9">
      <c r="A279" s="5"/>
      <c r="B279" s="464"/>
      <c r="C279" s="465"/>
      <c r="D279" s="465"/>
      <c r="E279" s="466"/>
      <c r="F279" s="48"/>
      <c r="G279" s="9"/>
      <c r="H279" s="9"/>
      <c r="I279" s="153"/>
    </row>
    <row r="280" spans="1:9">
      <c r="A280" s="11"/>
      <c r="B280" s="18"/>
      <c r="C280" s="13"/>
      <c r="D280" s="13"/>
      <c r="E280" s="13"/>
      <c r="F280" s="11"/>
      <c r="G280" s="139"/>
      <c r="H280" s="14"/>
      <c r="I280" s="145"/>
    </row>
    <row r="281" spans="1:9">
      <c r="A281" s="11"/>
      <c r="B281" s="132"/>
      <c r="C281" s="24"/>
      <c r="D281" s="24"/>
      <c r="E281" s="365"/>
      <c r="F281" s="15"/>
      <c r="G281" s="14"/>
      <c r="H281" s="14"/>
      <c r="I281" s="145"/>
    </row>
    <row r="282" spans="1:9" ht="15.6">
      <c r="A282" s="228"/>
      <c r="B282" s="366"/>
      <c r="C282" s="236"/>
      <c r="D282" s="236"/>
      <c r="E282" s="367"/>
      <c r="F282" s="228"/>
      <c r="G282" s="368"/>
      <c r="H282" s="228"/>
      <c r="I282" s="228"/>
    </row>
    <row r="283" spans="1:9" ht="15.6">
      <c r="A283" s="164"/>
      <c r="B283" s="225"/>
      <c r="C283" s="225"/>
      <c r="D283" s="225"/>
      <c r="E283" s="225"/>
      <c r="F283" s="164"/>
      <c r="G283" s="227"/>
      <c r="H283" s="164"/>
      <c r="I283" s="164"/>
    </row>
    <row r="284" spans="1:9" ht="15.6">
      <c r="A284" s="164"/>
      <c r="B284" s="128" t="str">
        <f>B4</f>
        <v>PROPOSED MINI WATER SYSTEM REHABILITATION</v>
      </c>
      <c r="C284" s="225"/>
      <c r="D284" s="225"/>
      <c r="E284" s="225"/>
      <c r="F284" s="164"/>
      <c r="G284" s="227"/>
      <c r="H284" s="164"/>
      <c r="I284" s="164"/>
    </row>
    <row r="285" spans="1:9" ht="15.6">
      <c r="A285" s="164"/>
      <c r="B285" s="128" t="str">
        <f>B5</f>
        <v>CAANOOLE VILLAGE  AFGOYE DISTRICT</v>
      </c>
      <c r="C285" s="225"/>
      <c r="D285" s="225"/>
      <c r="E285" s="225"/>
      <c r="F285" s="164"/>
      <c r="G285" s="227"/>
      <c r="H285" s="164"/>
      <c r="I285" s="164"/>
    </row>
    <row r="286" spans="1:9" ht="15.6">
      <c r="A286" s="164"/>
      <c r="B286" s="128"/>
      <c r="C286" s="225"/>
      <c r="D286" s="225"/>
      <c r="E286" s="225"/>
      <c r="F286" s="164"/>
      <c r="G286" s="227"/>
      <c r="H286" s="164"/>
      <c r="I286" s="164"/>
    </row>
    <row r="287" spans="1:9" ht="15.6">
      <c r="A287" s="164"/>
      <c r="B287" s="128" t="str">
        <f>B7</f>
        <v>SECTION 5: SOLAR INSTALLATION</v>
      </c>
      <c r="C287" s="225"/>
      <c r="D287" s="225"/>
      <c r="E287" s="225"/>
      <c r="F287" s="164"/>
      <c r="G287" s="227"/>
      <c r="H287" s="164"/>
      <c r="I287" s="164"/>
    </row>
    <row r="288" spans="1:9" ht="15.6">
      <c r="A288" s="164"/>
      <c r="B288" s="128"/>
      <c r="C288" s="225"/>
      <c r="D288" s="225"/>
      <c r="E288" s="225"/>
      <c r="F288" s="164"/>
      <c r="G288" s="227"/>
      <c r="H288" s="164"/>
      <c r="I288" s="164"/>
    </row>
    <row r="289" spans="1:13" ht="15.6">
      <c r="A289" s="164"/>
      <c r="B289" s="128" t="s">
        <v>105</v>
      </c>
      <c r="C289" s="225"/>
      <c r="D289" s="225"/>
      <c r="E289" s="225"/>
      <c r="F289" s="164"/>
      <c r="G289" s="227"/>
      <c r="H289" s="164"/>
      <c r="I289" s="164"/>
    </row>
    <row r="290" spans="1:13" ht="15.6">
      <c r="A290" s="164"/>
      <c r="B290" s="225"/>
      <c r="C290" s="225"/>
      <c r="D290" s="225"/>
      <c r="E290" s="225"/>
      <c r="F290" s="164"/>
      <c r="G290" s="227"/>
      <c r="H290" s="164"/>
      <c r="I290" s="164"/>
    </row>
    <row r="291" spans="1:13" ht="15.6">
      <c r="A291" s="164"/>
      <c r="B291" s="12" t="s">
        <v>4</v>
      </c>
      <c r="C291" s="12" t="s">
        <v>56</v>
      </c>
      <c r="D291" s="19"/>
      <c r="E291" s="13"/>
      <c r="F291" s="11"/>
      <c r="G291" s="35" t="s">
        <v>58</v>
      </c>
      <c r="H291" s="14"/>
      <c r="I291" s="152" t="s">
        <v>516</v>
      </c>
    </row>
    <row r="292" spans="1:13" ht="15.6">
      <c r="A292" s="164"/>
      <c r="B292" s="12"/>
      <c r="C292" s="12"/>
      <c r="D292" s="19"/>
      <c r="E292" s="13"/>
      <c r="F292" s="11"/>
      <c r="G292" s="35"/>
      <c r="H292" s="14"/>
      <c r="I292" s="152"/>
    </row>
    <row r="293" spans="1:13" ht="15.6">
      <c r="A293" s="164"/>
      <c r="B293" s="225"/>
      <c r="C293" s="225"/>
      <c r="D293" s="225"/>
      <c r="E293" s="225"/>
      <c r="F293" s="164"/>
      <c r="G293" s="227"/>
      <c r="H293" s="164"/>
      <c r="I293" s="380"/>
    </row>
    <row r="294" spans="1:13" ht="15.6">
      <c r="A294" s="164"/>
      <c r="B294" s="130">
        <v>1</v>
      </c>
      <c r="C294" s="379" t="str">
        <f>B10</f>
        <v>MOUNTING STRUCTURE</v>
      </c>
      <c r="D294" s="225"/>
      <c r="E294" s="225"/>
      <c r="F294" s="164"/>
      <c r="G294" s="227"/>
      <c r="H294" s="164"/>
      <c r="I294" s="144">
        <f>I214</f>
        <v>0</v>
      </c>
    </row>
    <row r="295" spans="1:13" ht="15.6">
      <c r="A295" s="164"/>
      <c r="B295" s="225"/>
      <c r="C295" s="225"/>
      <c r="D295" s="225"/>
      <c r="E295" s="225"/>
      <c r="F295" s="164"/>
      <c r="G295" s="227"/>
      <c r="H295" s="164"/>
      <c r="I295" s="144"/>
    </row>
    <row r="296" spans="1:13" ht="15.6">
      <c r="A296" s="164"/>
      <c r="B296" s="225"/>
      <c r="C296" s="225"/>
      <c r="D296" s="225"/>
      <c r="E296" s="225"/>
      <c r="F296" s="164"/>
      <c r="G296" s="227"/>
      <c r="H296" s="164"/>
      <c r="I296" s="380"/>
    </row>
    <row r="297" spans="1:13" ht="15.6">
      <c r="A297" s="164"/>
      <c r="B297" s="130">
        <v>2</v>
      </c>
      <c r="C297" s="379" t="str">
        <f>B224</f>
        <v>SOLAR PANEL AND PUMP</v>
      </c>
      <c r="D297" s="225"/>
      <c r="E297" s="225"/>
      <c r="F297" s="164"/>
      <c r="G297" s="227"/>
      <c r="H297" s="164"/>
      <c r="I297" s="144">
        <f>I275</f>
        <v>0</v>
      </c>
    </row>
    <row r="298" spans="1:13" ht="15.6">
      <c r="A298" s="164"/>
      <c r="B298" s="36"/>
      <c r="C298" s="379"/>
      <c r="D298" s="225"/>
      <c r="E298" s="225"/>
      <c r="F298" s="164"/>
      <c r="G298" s="227"/>
      <c r="H298" s="164"/>
      <c r="I298" s="144"/>
    </row>
    <row r="299" spans="1:13" ht="15.6">
      <c r="A299" s="164"/>
      <c r="B299" s="36"/>
      <c r="C299" s="379"/>
      <c r="D299" s="225"/>
      <c r="E299" s="225"/>
      <c r="F299" s="164"/>
      <c r="G299" s="227"/>
      <c r="H299" s="164"/>
      <c r="I299" s="145"/>
    </row>
    <row r="300" spans="1:13" ht="15.6">
      <c r="A300" s="164"/>
      <c r="B300" s="225"/>
      <c r="C300" s="225"/>
      <c r="D300" s="225"/>
      <c r="E300" s="225"/>
      <c r="F300" s="164"/>
      <c r="G300" s="227"/>
      <c r="H300" s="164"/>
      <c r="I300" s="164"/>
      <c r="M300" s="144"/>
    </row>
    <row r="301" spans="1:13" ht="15.6">
      <c r="A301" s="164"/>
      <c r="B301" s="18" t="s">
        <v>604</v>
      </c>
      <c r="C301" s="225"/>
      <c r="D301" s="225"/>
      <c r="E301" s="225"/>
      <c r="F301" s="26" t="s">
        <v>53</v>
      </c>
      <c r="G301" s="227"/>
      <c r="H301" s="164"/>
      <c r="I301" s="164"/>
    </row>
    <row r="302" spans="1:13">
      <c r="A302" s="11"/>
      <c r="B302" s="132" t="s">
        <v>605</v>
      </c>
      <c r="C302" s="13"/>
      <c r="D302" s="13"/>
      <c r="E302" s="20"/>
      <c r="F302" s="11"/>
      <c r="G302" s="139"/>
      <c r="H302" s="14"/>
      <c r="I302" s="145">
        <f>I294+I297</f>
        <v>0</v>
      </c>
    </row>
    <row r="303" spans="1:13">
      <c r="A303" s="11"/>
      <c r="B303" s="20"/>
      <c r="C303" s="13"/>
      <c r="D303" s="13"/>
      <c r="E303" s="20"/>
      <c r="F303" s="11"/>
      <c r="G303" s="139"/>
      <c r="H303" s="14"/>
      <c r="I303" s="144"/>
    </row>
    <row r="304" spans="1:13">
      <c r="A304" s="30"/>
      <c r="B304" s="46"/>
      <c r="C304" s="32"/>
      <c r="D304" s="32"/>
      <c r="E304" s="32"/>
      <c r="F304" s="356"/>
      <c r="G304" s="33"/>
      <c r="H304" s="357"/>
      <c r="I304" s="148"/>
    </row>
    <row r="305" spans="1:9">
      <c r="A305" s="36"/>
      <c r="B305" s="20"/>
      <c r="C305" s="13"/>
      <c r="D305" s="13"/>
      <c r="E305" s="13"/>
      <c r="F305" s="233"/>
      <c r="G305" s="37"/>
      <c r="H305" s="37"/>
      <c r="I305" s="355"/>
    </row>
    <row r="306" spans="1:9">
      <c r="A306" s="36"/>
      <c r="B306" s="20"/>
      <c r="C306" s="13"/>
      <c r="D306" s="13"/>
      <c r="E306" s="13"/>
      <c r="F306" s="233"/>
      <c r="G306" s="37"/>
      <c r="H306" s="37"/>
      <c r="I306" s="355"/>
    </row>
    <row r="307" spans="1:9">
      <c r="A307" s="36"/>
      <c r="B307" s="39"/>
      <c r="C307" s="13"/>
      <c r="D307" s="13"/>
      <c r="E307" s="13"/>
      <c r="F307" s="54"/>
      <c r="G307" s="37"/>
      <c r="H307" s="37"/>
      <c r="I307" s="355"/>
    </row>
    <row r="308" spans="1:9">
      <c r="A308" s="36"/>
      <c r="B308" s="39"/>
      <c r="C308" s="13"/>
      <c r="D308" s="13"/>
      <c r="E308" s="13"/>
      <c r="F308" s="54"/>
      <c r="G308" s="37"/>
      <c r="H308" s="37"/>
      <c r="I308" s="355"/>
    </row>
    <row r="309" spans="1:9">
      <c r="A309" s="36"/>
      <c r="B309" s="39"/>
      <c r="C309" s="13"/>
      <c r="D309" s="13"/>
      <c r="E309" s="13"/>
      <c r="F309" s="54"/>
      <c r="G309" s="37"/>
      <c r="H309" s="37"/>
      <c r="I309" s="355"/>
    </row>
    <row r="310" spans="1:9">
      <c r="A310" s="36"/>
      <c r="B310" s="39"/>
      <c r="C310" s="13"/>
      <c r="D310" s="13"/>
      <c r="E310" s="13"/>
      <c r="F310" s="54"/>
      <c r="G310" s="37"/>
      <c r="H310" s="37"/>
      <c r="I310" s="355"/>
    </row>
  </sheetData>
  <mergeCells count="4">
    <mergeCell ref="B1:E1"/>
    <mergeCell ref="B235:C235"/>
    <mergeCell ref="B249:C249"/>
    <mergeCell ref="B279:E279"/>
  </mergeCells>
  <pageMargins left="0.7" right="0.7" top="0.75" bottom="0.75" header="0.3" footer="0.3"/>
  <pageSetup scale="56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39"/>
  <sheetViews>
    <sheetView view="pageBreakPreview" zoomScale="98" zoomScaleNormal="100" zoomScaleSheetLayoutView="98" workbookViewId="0">
      <selection activeCell="E11" sqref="E11"/>
    </sheetView>
  </sheetViews>
  <sheetFormatPr defaultColWidth="8.88671875" defaultRowHeight="14.4"/>
  <cols>
    <col min="1" max="1" width="8.88671875" style="226"/>
    <col min="2" max="5" width="23.33203125" style="226" customWidth="1"/>
    <col min="6" max="6" width="12.6640625" style="226" customWidth="1"/>
    <col min="7" max="7" width="13" style="226" customWidth="1"/>
    <col min="8" max="8" width="15.44140625" style="226" customWidth="1"/>
    <col min="9" max="9" width="16.88671875" style="226" customWidth="1"/>
    <col min="10" max="16384" width="8.88671875" style="226"/>
  </cols>
  <sheetData>
    <row r="2" spans="1:9" ht="40.200000000000003" customHeight="1">
      <c r="A2" s="242" t="s">
        <v>0</v>
      </c>
      <c r="B2" s="478" t="s">
        <v>1</v>
      </c>
      <c r="C2" s="478"/>
      <c r="D2" s="478"/>
      <c r="E2" s="478"/>
      <c r="F2" s="242" t="s">
        <v>2</v>
      </c>
      <c r="G2" s="243" t="s">
        <v>12</v>
      </c>
      <c r="H2" s="244" t="s">
        <v>13</v>
      </c>
      <c r="I2" s="245" t="s">
        <v>14</v>
      </c>
    </row>
    <row r="3" spans="1:9" s="241" customFormat="1">
      <c r="A3" s="248"/>
      <c r="B3" s="253"/>
      <c r="C3" s="254"/>
      <c r="D3" s="254"/>
      <c r="E3" s="255"/>
      <c r="F3" s="266"/>
      <c r="G3" s="268"/>
      <c r="H3" s="248"/>
      <c r="I3" s="248"/>
    </row>
    <row r="4" spans="1:9" s="241" customFormat="1" ht="15.6">
      <c r="A4" s="172"/>
      <c r="B4" s="128" t="s">
        <v>760</v>
      </c>
      <c r="C4" s="246"/>
      <c r="D4" s="246"/>
      <c r="E4" s="256"/>
      <c r="F4" s="171"/>
      <c r="G4" s="269"/>
      <c r="H4" s="172"/>
      <c r="I4" s="172"/>
    </row>
    <row r="5" spans="1:9" s="241" customFormat="1" ht="15.6">
      <c r="A5" s="172"/>
      <c r="B5" s="128" t="s">
        <v>763</v>
      </c>
      <c r="C5" s="246"/>
      <c r="D5" s="246"/>
      <c r="E5" s="256"/>
      <c r="F5" s="171"/>
      <c r="G5" s="269"/>
      <c r="H5" s="172"/>
      <c r="I5" s="172"/>
    </row>
    <row r="6" spans="1:9" s="241" customFormat="1" ht="15.6">
      <c r="A6" s="172"/>
      <c r="B6" s="128"/>
      <c r="C6" s="246"/>
      <c r="D6" s="246"/>
      <c r="E6" s="256"/>
      <c r="F6" s="171"/>
      <c r="G6" s="269"/>
      <c r="H6" s="172"/>
      <c r="I6" s="172"/>
    </row>
    <row r="7" spans="1:9" s="241" customFormat="1" ht="15.6">
      <c r="A7" s="249"/>
      <c r="B7" s="128" t="s">
        <v>607</v>
      </c>
      <c r="C7" s="178"/>
      <c r="D7" s="178"/>
      <c r="E7" s="257"/>
      <c r="F7" s="1"/>
      <c r="G7" s="237"/>
      <c r="H7" s="173"/>
      <c r="I7" s="174"/>
    </row>
    <row r="8" spans="1:9" s="241" customFormat="1" ht="15.6">
      <c r="A8" s="249"/>
      <c r="B8" s="128"/>
      <c r="C8" s="178"/>
      <c r="D8" s="178"/>
      <c r="E8" s="257"/>
      <c r="F8" s="1"/>
      <c r="G8" s="237"/>
      <c r="H8" s="173"/>
      <c r="I8" s="174"/>
    </row>
    <row r="9" spans="1:9" s="241" customFormat="1" ht="15.6">
      <c r="A9" s="249"/>
      <c r="B9" s="128" t="s">
        <v>103</v>
      </c>
      <c r="C9" s="178"/>
      <c r="D9" s="178"/>
      <c r="E9" s="257"/>
      <c r="F9" s="1"/>
      <c r="G9" s="237"/>
      <c r="H9" s="173"/>
      <c r="I9" s="174"/>
    </row>
    <row r="10" spans="1:9" s="241" customFormat="1" ht="15.6">
      <c r="A10" s="249"/>
      <c r="B10" s="128"/>
      <c r="C10" s="178"/>
      <c r="D10" s="178"/>
      <c r="E10" s="257"/>
      <c r="F10" s="1"/>
      <c r="G10" s="237"/>
      <c r="H10" s="173"/>
      <c r="I10" s="174"/>
    </row>
    <row r="11" spans="1:9" s="241" customFormat="1" ht="15.6">
      <c r="A11" s="249"/>
      <c r="B11" s="128" t="s">
        <v>530</v>
      </c>
      <c r="C11" s="178"/>
      <c r="D11" s="178"/>
      <c r="E11" s="257"/>
      <c r="F11" s="1"/>
      <c r="G11" s="237"/>
      <c r="H11" s="173"/>
      <c r="I11" s="174"/>
    </row>
    <row r="12" spans="1:9" s="241" customFormat="1">
      <c r="A12" s="249"/>
      <c r="B12" s="258"/>
      <c r="C12" s="178"/>
      <c r="D12" s="178"/>
      <c r="E12" s="257"/>
      <c r="F12" s="1"/>
      <c r="G12" s="237"/>
      <c r="H12" s="173"/>
      <c r="I12" s="174"/>
    </row>
    <row r="13" spans="1:9">
      <c r="A13" s="250"/>
      <c r="B13" s="258"/>
      <c r="C13" s="178"/>
      <c r="D13" s="178"/>
      <c r="E13" s="257"/>
      <c r="F13" s="1"/>
      <c r="G13" s="237"/>
      <c r="H13" s="173"/>
      <c r="I13" s="174"/>
    </row>
    <row r="14" spans="1:9" ht="15.6">
      <c r="A14" s="251"/>
      <c r="B14" s="42" t="s">
        <v>436</v>
      </c>
      <c r="C14" s="247"/>
      <c r="D14" s="247"/>
      <c r="E14" s="259"/>
      <c r="F14" s="1"/>
      <c r="G14" s="237"/>
      <c r="H14" s="173"/>
      <c r="I14" s="175"/>
    </row>
    <row r="15" spans="1:9" ht="15.6">
      <c r="A15" s="251"/>
      <c r="B15" s="42" t="s">
        <v>437</v>
      </c>
      <c r="C15" s="247"/>
      <c r="D15" s="247"/>
      <c r="E15" s="259"/>
      <c r="F15" s="1"/>
      <c r="G15" s="237"/>
      <c r="H15" s="173"/>
      <c r="I15" s="175"/>
    </row>
    <row r="16" spans="1:9">
      <c r="A16" s="251"/>
      <c r="B16" s="260"/>
      <c r="C16" s="247"/>
      <c r="D16" s="247"/>
      <c r="E16" s="259"/>
      <c r="F16" s="1"/>
      <c r="G16" s="237"/>
      <c r="H16" s="173"/>
      <c r="I16" s="175"/>
    </row>
    <row r="17" spans="1:9" ht="15.6">
      <c r="A17" s="11" t="s">
        <v>15</v>
      </c>
      <c r="B17" s="229" t="s">
        <v>448</v>
      </c>
      <c r="C17" s="239"/>
      <c r="D17" s="239"/>
      <c r="E17" s="261"/>
      <c r="F17" s="231"/>
      <c r="G17" s="231"/>
      <c r="H17" s="231"/>
      <c r="I17" s="231"/>
    </row>
    <row r="18" spans="1:9" ht="16.2">
      <c r="A18" s="11"/>
      <c r="B18" s="229" t="s">
        <v>449</v>
      </c>
      <c r="C18" s="239"/>
      <c r="D18" s="239"/>
      <c r="E18" s="261"/>
      <c r="F18" s="14" t="s">
        <v>20</v>
      </c>
      <c r="G18" s="43">
        <f>54*0.5</f>
        <v>27</v>
      </c>
      <c r="H18" s="14"/>
      <c r="I18" s="157">
        <f>G18*H18</f>
        <v>0</v>
      </c>
    </row>
    <row r="19" spans="1:9" ht="15.6">
      <c r="A19" s="11"/>
      <c r="B19" s="229"/>
      <c r="C19" s="239"/>
      <c r="D19" s="239"/>
      <c r="E19" s="261"/>
      <c r="F19" s="1"/>
      <c r="G19" s="238"/>
      <c r="H19" s="176"/>
      <c r="I19" s="175"/>
    </row>
    <row r="20" spans="1:9" ht="15.6">
      <c r="A20" s="11" t="s">
        <v>3</v>
      </c>
      <c r="B20" s="229" t="s">
        <v>450</v>
      </c>
      <c r="C20" s="239"/>
      <c r="D20" s="239"/>
      <c r="E20" s="261"/>
      <c r="F20" s="231"/>
      <c r="G20" s="231"/>
      <c r="H20" s="231"/>
      <c r="I20" s="231"/>
    </row>
    <row r="21" spans="1:9" ht="16.2">
      <c r="A21" s="11"/>
      <c r="B21" s="229" t="s">
        <v>451</v>
      </c>
      <c r="C21" s="239"/>
      <c r="D21" s="239"/>
      <c r="E21" s="261"/>
      <c r="F21" s="14" t="s">
        <v>21</v>
      </c>
      <c r="G21" s="43">
        <f>54*0.8*0.5</f>
        <v>21.6</v>
      </c>
      <c r="H21" s="14"/>
      <c r="I21" s="157">
        <f>G21*H21</f>
        <v>0</v>
      </c>
    </row>
    <row r="22" spans="1:9" ht="15.6">
      <c r="A22" s="11"/>
      <c r="B22" s="229"/>
      <c r="C22" s="239"/>
      <c r="D22" s="239"/>
      <c r="E22" s="261"/>
      <c r="F22" s="1"/>
      <c r="G22" s="238"/>
      <c r="H22" s="176"/>
      <c r="I22" s="175"/>
    </row>
    <row r="23" spans="1:9" ht="16.2">
      <c r="A23" s="11" t="s">
        <v>6</v>
      </c>
      <c r="B23" s="229" t="s">
        <v>11</v>
      </c>
      <c r="C23" s="239"/>
      <c r="D23" s="239"/>
      <c r="E23" s="261"/>
      <c r="F23" s="14" t="s">
        <v>21</v>
      </c>
      <c r="G23" s="43">
        <f>G21*0.3</f>
        <v>6.48</v>
      </c>
      <c r="H23" s="14"/>
      <c r="I23" s="157">
        <f>G23*H23</f>
        <v>0</v>
      </c>
    </row>
    <row r="24" spans="1:9" ht="15.6">
      <c r="A24" s="11"/>
      <c r="B24" s="229"/>
      <c r="C24" s="239"/>
      <c r="D24" s="239"/>
      <c r="E24" s="261"/>
      <c r="F24" s="14"/>
      <c r="G24" s="43"/>
      <c r="H24" s="14"/>
      <c r="I24" s="157"/>
    </row>
    <row r="25" spans="1:9" ht="15.6">
      <c r="A25" s="11"/>
      <c r="B25" s="262"/>
      <c r="C25" s="239"/>
      <c r="D25" s="239"/>
      <c r="E25" s="261"/>
      <c r="F25" s="1"/>
      <c r="G25" s="237"/>
      <c r="H25" s="176"/>
      <c r="I25" s="175"/>
    </row>
    <row r="26" spans="1:9" ht="15.6">
      <c r="A26" s="11"/>
      <c r="B26" s="132" t="s">
        <v>30</v>
      </c>
      <c r="C26" s="240"/>
      <c r="D26" s="240"/>
      <c r="E26" s="263"/>
      <c r="F26" s="1"/>
      <c r="G26" s="237"/>
      <c r="H26" s="176"/>
      <c r="I26" s="158">
        <f>SUM(I18:I25)</f>
        <v>0</v>
      </c>
    </row>
    <row r="27" spans="1:9" ht="15.6">
      <c r="A27" s="11"/>
      <c r="B27" s="132"/>
      <c r="C27" s="240"/>
      <c r="D27" s="240"/>
      <c r="E27" s="263"/>
      <c r="F27" s="1"/>
      <c r="G27" s="237"/>
      <c r="H27" s="176"/>
      <c r="I27" s="158"/>
    </row>
    <row r="28" spans="1:9" ht="15.6">
      <c r="A28" s="11"/>
      <c r="B28" s="132"/>
      <c r="C28" s="240"/>
      <c r="D28" s="240"/>
      <c r="E28" s="263"/>
      <c r="F28" s="1"/>
      <c r="G28" s="237"/>
      <c r="H28" s="176"/>
      <c r="I28" s="158"/>
    </row>
    <row r="29" spans="1:9" ht="15.6">
      <c r="A29" s="11"/>
      <c r="B29" s="132"/>
      <c r="C29" s="240"/>
      <c r="D29" s="240"/>
      <c r="E29" s="263"/>
      <c r="F29" s="1"/>
      <c r="G29" s="237"/>
      <c r="H29" s="176"/>
      <c r="I29" s="158"/>
    </row>
    <row r="30" spans="1:9" ht="15.6">
      <c r="A30" s="11"/>
      <c r="B30" s="128" t="str">
        <f>B4</f>
        <v>PROPOSED MINI WATER SYSTEM REHABILITATION</v>
      </c>
      <c r="C30" s="240"/>
      <c r="D30" s="240"/>
      <c r="E30" s="263"/>
      <c r="F30" s="1"/>
      <c r="G30" s="237"/>
      <c r="H30" s="176"/>
      <c r="I30" s="158"/>
    </row>
    <row r="31" spans="1:9" ht="15.6">
      <c r="A31" s="11"/>
      <c r="B31" s="128" t="str">
        <f>B5</f>
        <v>CAANOOLE VILLAGE  AFGOYE DISTRICT</v>
      </c>
      <c r="C31" s="240"/>
      <c r="D31" s="240"/>
      <c r="E31" s="263"/>
      <c r="F31" s="1"/>
      <c r="G31" s="237"/>
      <c r="H31" s="176"/>
      <c r="I31" s="158"/>
    </row>
    <row r="32" spans="1:9" ht="15.6">
      <c r="A32" s="11"/>
      <c r="B32" s="132"/>
      <c r="C32" s="240"/>
      <c r="D32" s="240"/>
      <c r="E32" s="263"/>
      <c r="F32" s="1"/>
      <c r="G32" s="237"/>
      <c r="H32" s="176"/>
      <c r="I32" s="158"/>
    </row>
    <row r="33" spans="1:9" ht="15.6">
      <c r="A33" s="11"/>
      <c r="B33" s="128" t="str">
        <f>B7</f>
        <v>SECTION 6 : PIPELINE AND FENCE</v>
      </c>
      <c r="C33" s="240"/>
      <c r="D33" s="240"/>
      <c r="E33" s="263"/>
      <c r="F33" s="1"/>
      <c r="G33" s="237"/>
      <c r="H33" s="176"/>
      <c r="I33" s="158"/>
    </row>
    <row r="34" spans="1:9" ht="15.6">
      <c r="A34" s="11"/>
      <c r="B34" s="132"/>
      <c r="C34" s="240"/>
      <c r="D34" s="240"/>
      <c r="E34" s="263"/>
      <c r="F34" s="1"/>
      <c r="G34" s="237"/>
      <c r="H34" s="176"/>
      <c r="I34" s="158"/>
    </row>
    <row r="35" spans="1:9" ht="15.6">
      <c r="A35" s="11"/>
      <c r="B35" s="128" t="s">
        <v>531</v>
      </c>
      <c r="C35" s="239"/>
      <c r="D35" s="239"/>
      <c r="E35" s="261"/>
      <c r="F35" s="1"/>
      <c r="G35" s="237"/>
      <c r="H35" s="176"/>
      <c r="I35" s="175"/>
    </row>
    <row r="36" spans="1:9" ht="15.6">
      <c r="A36" s="11"/>
      <c r="B36" s="262"/>
      <c r="C36" s="239"/>
      <c r="D36" s="239"/>
      <c r="E36" s="261"/>
      <c r="F36" s="1"/>
      <c r="G36" s="237"/>
      <c r="H36" s="176"/>
      <c r="I36" s="175"/>
    </row>
    <row r="37" spans="1:9" ht="15.6">
      <c r="A37" s="11"/>
      <c r="B37" s="258"/>
      <c r="C37" s="178"/>
      <c r="D37" s="178"/>
      <c r="E37" s="257"/>
      <c r="F37" s="1"/>
      <c r="G37" s="237"/>
      <c r="H37" s="176"/>
      <c r="I37" s="175"/>
    </row>
    <row r="38" spans="1:9" ht="15.6">
      <c r="A38" s="11" t="s">
        <v>15</v>
      </c>
      <c r="B38" s="457" t="s">
        <v>535</v>
      </c>
      <c r="C38" s="239"/>
      <c r="D38" s="239"/>
      <c r="E38" s="261"/>
      <c r="F38" s="14"/>
      <c r="G38" s="43"/>
      <c r="H38" s="14"/>
      <c r="I38" s="157"/>
    </row>
    <row r="39" spans="1:9" ht="15.6">
      <c r="A39" s="11"/>
      <c r="B39" s="457" t="s">
        <v>452</v>
      </c>
      <c r="C39" s="239"/>
      <c r="D39" s="239"/>
      <c r="E39" s="261"/>
      <c r="F39" s="1"/>
      <c r="G39" s="238"/>
      <c r="H39" s="176"/>
      <c r="I39" s="175"/>
    </row>
    <row r="40" spans="1:9" ht="15.6">
      <c r="A40" s="11"/>
      <c r="B40" s="457" t="s">
        <v>453</v>
      </c>
      <c r="C40" s="239"/>
      <c r="D40" s="239"/>
      <c r="E40" s="261"/>
      <c r="F40" s="1"/>
      <c r="G40" s="238"/>
      <c r="H40" s="176"/>
      <c r="I40" s="175"/>
    </row>
    <row r="41" spans="1:9" ht="15.6">
      <c r="A41" s="11"/>
      <c r="B41" s="457" t="s">
        <v>454</v>
      </c>
      <c r="C41" s="239"/>
      <c r="D41" s="239"/>
      <c r="E41" s="261"/>
      <c r="F41" s="14" t="s">
        <v>4</v>
      </c>
      <c r="G41" s="43">
        <v>165</v>
      </c>
      <c r="H41" s="14"/>
      <c r="I41" s="157">
        <f>G41*H41</f>
        <v>0</v>
      </c>
    </row>
    <row r="42" spans="1:9" ht="15.6">
      <c r="A42" s="11"/>
      <c r="B42" s="262"/>
      <c r="C42" s="239"/>
      <c r="D42" s="239"/>
      <c r="E42" s="261"/>
      <c r="F42" s="1"/>
      <c r="G42" s="237"/>
      <c r="H42" s="176"/>
      <c r="I42" s="175"/>
    </row>
    <row r="43" spans="1:9" ht="15.6">
      <c r="A43" s="11" t="s">
        <v>3</v>
      </c>
      <c r="B43" s="457" t="s">
        <v>455</v>
      </c>
      <c r="C43" s="239"/>
      <c r="D43" s="239"/>
      <c r="E43" s="261"/>
      <c r="F43" s="14"/>
      <c r="G43" s="43"/>
      <c r="H43" s="14"/>
      <c r="I43" s="157"/>
    </row>
    <row r="44" spans="1:9" ht="15.6">
      <c r="A44" s="11"/>
      <c r="B44" s="457" t="s">
        <v>456</v>
      </c>
      <c r="C44" s="239"/>
      <c r="D44" s="239"/>
      <c r="E44" s="261"/>
      <c r="F44" s="1"/>
      <c r="G44" s="238"/>
      <c r="H44" s="176"/>
      <c r="I44" s="175"/>
    </row>
    <row r="45" spans="1:9" ht="15.6">
      <c r="A45" s="11"/>
      <c r="B45" s="457" t="s">
        <v>457</v>
      </c>
      <c r="C45" s="239"/>
      <c r="D45" s="239"/>
      <c r="E45" s="261"/>
      <c r="F45" s="1"/>
      <c r="G45" s="238"/>
      <c r="H45" s="176"/>
      <c r="I45" s="175"/>
    </row>
    <row r="46" spans="1:9" ht="15.6">
      <c r="A46" s="11"/>
      <c r="B46" s="457" t="s">
        <v>458</v>
      </c>
      <c r="C46" s="239"/>
      <c r="D46" s="239"/>
      <c r="E46" s="261"/>
      <c r="F46" s="14" t="s">
        <v>29</v>
      </c>
      <c r="G46" s="43">
        <v>1</v>
      </c>
      <c r="H46" s="14"/>
      <c r="I46" s="157">
        <f>G46*H46</f>
        <v>0</v>
      </c>
    </row>
    <row r="47" spans="1:9" ht="15.6">
      <c r="A47" s="11"/>
      <c r="B47" s="262"/>
      <c r="C47" s="239"/>
      <c r="D47" s="239"/>
      <c r="E47" s="261"/>
      <c r="F47" s="1"/>
      <c r="G47" s="237"/>
      <c r="H47" s="176"/>
      <c r="I47" s="175"/>
    </row>
    <row r="48" spans="1:9" ht="15.6">
      <c r="A48" s="11"/>
      <c r="B48" s="262"/>
      <c r="C48" s="239"/>
      <c r="D48" s="239"/>
      <c r="E48" s="261"/>
      <c r="F48" s="1"/>
      <c r="G48" s="237"/>
      <c r="H48" s="176"/>
      <c r="I48" s="175"/>
    </row>
    <row r="49" spans="1:9" ht="15.6">
      <c r="A49" s="11" t="s">
        <v>5</v>
      </c>
      <c r="B49" s="457" t="s">
        <v>468</v>
      </c>
      <c r="C49" s="239"/>
      <c r="D49" s="239"/>
      <c r="E49" s="261"/>
      <c r="F49" s="14" t="s">
        <v>4</v>
      </c>
      <c r="G49" s="43">
        <v>20</v>
      </c>
      <c r="H49" s="14"/>
      <c r="I49" s="157">
        <f>G49*H49</f>
        <v>0</v>
      </c>
    </row>
    <row r="50" spans="1:9" ht="15.6">
      <c r="A50" s="11"/>
      <c r="B50" s="262"/>
      <c r="C50" s="239"/>
      <c r="D50" s="239"/>
      <c r="E50" s="261"/>
      <c r="F50" s="1"/>
      <c r="G50" s="237"/>
      <c r="H50" s="176"/>
      <c r="I50" s="175"/>
    </row>
    <row r="51" spans="1:9" ht="15.6">
      <c r="A51" s="11" t="s">
        <v>15</v>
      </c>
      <c r="B51" s="457" t="s">
        <v>757</v>
      </c>
      <c r="C51" s="239"/>
      <c r="D51" s="239"/>
      <c r="E51" s="261"/>
      <c r="F51" s="14"/>
      <c r="G51" s="43"/>
      <c r="H51" s="14"/>
      <c r="I51" s="157"/>
    </row>
    <row r="52" spans="1:9" ht="15.6">
      <c r="A52" s="11"/>
      <c r="B52" s="457" t="s">
        <v>452</v>
      </c>
      <c r="C52" s="239"/>
      <c r="D52" s="239"/>
      <c r="E52" s="261"/>
      <c r="F52" s="1"/>
      <c r="G52" s="238"/>
      <c r="H52" s="176"/>
      <c r="I52" s="175"/>
    </row>
    <row r="53" spans="1:9" ht="15.6">
      <c r="A53" s="11"/>
      <c r="B53" s="457" t="s">
        <v>453</v>
      </c>
      <c r="C53" s="239"/>
      <c r="D53" s="239"/>
      <c r="E53" s="261"/>
      <c r="F53" s="1"/>
      <c r="G53" s="238"/>
      <c r="H53" s="176"/>
      <c r="I53" s="175"/>
    </row>
    <row r="54" spans="1:9" ht="30" customHeight="1">
      <c r="A54" s="11"/>
      <c r="B54" s="473" t="s">
        <v>758</v>
      </c>
      <c r="C54" s="474"/>
      <c r="D54" s="474"/>
      <c r="E54" s="475"/>
      <c r="F54" s="14" t="s">
        <v>4</v>
      </c>
      <c r="G54" s="43">
        <v>6</v>
      </c>
      <c r="H54" s="14"/>
      <c r="I54" s="157">
        <f>G54*H54</f>
        <v>0</v>
      </c>
    </row>
    <row r="55" spans="1:9" ht="15.6">
      <c r="A55" s="11"/>
      <c r="B55" s="262"/>
      <c r="C55" s="239"/>
      <c r="D55" s="239"/>
      <c r="E55" s="261"/>
      <c r="F55" s="1"/>
      <c r="G55" s="237"/>
      <c r="H55" s="176"/>
      <c r="I55" s="175"/>
    </row>
    <row r="56" spans="1:9" ht="15.6">
      <c r="A56" s="11"/>
      <c r="B56" s="132" t="s">
        <v>30</v>
      </c>
      <c r="C56" s="240"/>
      <c r="D56" s="240"/>
      <c r="E56" s="263"/>
      <c r="F56" s="1"/>
      <c r="G56" s="237"/>
      <c r="H56" s="176"/>
      <c r="I56" s="158">
        <f>SUM(I38:I55)</f>
        <v>0</v>
      </c>
    </row>
    <row r="57" spans="1:9" ht="15.6">
      <c r="A57" s="11"/>
      <c r="B57" s="132"/>
      <c r="C57" s="240"/>
      <c r="D57" s="240"/>
      <c r="E57" s="263"/>
      <c r="F57" s="1"/>
      <c r="G57" s="237"/>
      <c r="H57" s="176"/>
      <c r="I57" s="158"/>
    </row>
    <row r="58" spans="1:9" ht="15.6">
      <c r="A58" s="11"/>
      <c r="B58" s="132"/>
      <c r="C58" s="240"/>
      <c r="D58" s="240"/>
      <c r="E58" s="263"/>
      <c r="F58" s="1"/>
      <c r="G58" s="237"/>
      <c r="H58" s="176"/>
      <c r="I58" s="158"/>
    </row>
    <row r="59" spans="1:9" ht="15.6">
      <c r="A59" s="11"/>
      <c r="B59" s="132"/>
      <c r="C59" s="240"/>
      <c r="D59" s="240"/>
      <c r="E59" s="263"/>
      <c r="F59" s="1"/>
      <c r="G59" s="237"/>
      <c r="H59" s="176"/>
      <c r="I59" s="158"/>
    </row>
    <row r="60" spans="1:9" ht="15.6">
      <c r="A60" s="11"/>
      <c r="B60" s="132"/>
      <c r="C60" s="240"/>
      <c r="D60" s="240"/>
      <c r="E60" s="263"/>
      <c r="F60" s="1"/>
      <c r="G60" s="237"/>
      <c r="H60" s="176"/>
      <c r="I60" s="158"/>
    </row>
    <row r="61" spans="1:9" ht="15.6">
      <c r="A61" s="11"/>
      <c r="B61" s="128" t="str">
        <f>B4</f>
        <v>PROPOSED MINI WATER SYSTEM REHABILITATION</v>
      </c>
      <c r="C61" s="240"/>
      <c r="D61" s="240"/>
      <c r="E61" s="263"/>
      <c r="F61" s="1"/>
      <c r="G61" s="237"/>
      <c r="H61" s="176"/>
      <c r="I61" s="158"/>
    </row>
    <row r="62" spans="1:9" ht="15.6">
      <c r="A62" s="11"/>
      <c r="B62" s="128" t="str">
        <f>B5</f>
        <v>CAANOOLE VILLAGE  AFGOYE DISTRICT</v>
      </c>
      <c r="C62" s="240"/>
      <c r="D62" s="240"/>
      <c r="E62" s="263"/>
      <c r="F62" s="1"/>
      <c r="G62" s="237"/>
      <c r="H62" s="176"/>
      <c r="I62" s="158"/>
    </row>
    <row r="63" spans="1:9" ht="15.6">
      <c r="A63" s="11"/>
      <c r="B63" s="132"/>
      <c r="C63" s="240"/>
      <c r="D63" s="240"/>
      <c r="E63" s="263"/>
      <c r="F63" s="1"/>
      <c r="G63" s="237"/>
      <c r="H63" s="176"/>
      <c r="I63" s="158"/>
    </row>
    <row r="64" spans="1:9" ht="15.6">
      <c r="A64" s="11"/>
      <c r="B64" s="128" t="str">
        <f>B7</f>
        <v>SECTION 6 : PIPELINE AND FENCE</v>
      </c>
      <c r="C64" s="240"/>
      <c r="D64" s="240"/>
      <c r="E64" s="263"/>
      <c r="F64" s="1"/>
      <c r="G64" s="237"/>
      <c r="H64" s="176"/>
      <c r="I64" s="158"/>
    </row>
    <row r="65" spans="1:9" ht="15.6">
      <c r="A65" s="11"/>
      <c r="B65" s="132"/>
      <c r="C65" s="240"/>
      <c r="D65" s="240"/>
      <c r="E65" s="263"/>
      <c r="F65" s="1"/>
      <c r="G65" s="237"/>
      <c r="H65" s="176"/>
      <c r="I65" s="158"/>
    </row>
    <row r="66" spans="1:9" ht="15.6">
      <c r="A66" s="11"/>
      <c r="B66" s="128" t="s">
        <v>532</v>
      </c>
      <c r="C66" s="240"/>
      <c r="D66" s="240"/>
      <c r="E66" s="263"/>
      <c r="F66" s="1"/>
      <c r="G66" s="237"/>
      <c r="H66" s="176"/>
      <c r="I66" s="158"/>
    </row>
    <row r="67" spans="1:9" ht="15.6">
      <c r="A67" s="11"/>
      <c r="B67" s="262"/>
      <c r="C67" s="239"/>
      <c r="D67" s="239"/>
      <c r="E67" s="261"/>
      <c r="F67" s="1"/>
      <c r="G67" s="237"/>
      <c r="H67" s="176"/>
      <c r="I67" s="175"/>
    </row>
    <row r="68" spans="1:9" ht="15.6">
      <c r="A68" s="11"/>
      <c r="B68" s="128"/>
      <c r="C68" s="178"/>
      <c r="D68" s="178"/>
      <c r="E68" s="257"/>
      <c r="F68" s="1"/>
      <c r="G68" s="237"/>
      <c r="H68" s="176"/>
      <c r="I68" s="175"/>
    </row>
    <row r="69" spans="1:9" ht="16.2">
      <c r="A69" s="11" t="s">
        <v>7</v>
      </c>
      <c r="B69" s="229" t="s">
        <v>617</v>
      </c>
      <c r="C69" s="239"/>
      <c r="D69" s="239"/>
      <c r="E69" s="261"/>
      <c r="F69" s="14" t="s">
        <v>21</v>
      </c>
      <c r="G69" s="43">
        <f>G21-G23</f>
        <v>15.120000000000001</v>
      </c>
      <c r="H69" s="14"/>
      <c r="I69" s="157">
        <f>G69*H69</f>
        <v>0</v>
      </c>
    </row>
    <row r="70" spans="1:9" ht="15.6">
      <c r="A70" s="11"/>
      <c r="B70" s="229"/>
      <c r="C70" s="239"/>
      <c r="D70" s="239"/>
      <c r="E70" s="261"/>
      <c r="F70" s="14"/>
      <c r="G70" s="43"/>
      <c r="H70" s="14"/>
      <c r="I70" s="157"/>
    </row>
    <row r="71" spans="1:9">
      <c r="A71" s="251"/>
      <c r="B71" s="262"/>
      <c r="C71" s="239"/>
      <c r="D71" s="239"/>
      <c r="E71" s="261"/>
      <c r="F71" s="1"/>
      <c r="G71" s="237"/>
      <c r="H71" s="176"/>
      <c r="I71" s="175"/>
    </row>
    <row r="72" spans="1:9" ht="15.6">
      <c r="A72" s="252"/>
      <c r="B72" s="132" t="s">
        <v>30</v>
      </c>
      <c r="C72" s="240"/>
      <c r="D72" s="240"/>
      <c r="E72" s="263"/>
      <c r="F72" s="267"/>
      <c r="G72" s="270"/>
      <c r="H72" s="271"/>
      <c r="I72" s="158">
        <f>SUM(I69:I71)</f>
        <v>0</v>
      </c>
    </row>
    <row r="73" spans="1:9" ht="15.6">
      <c r="A73" s="252"/>
      <c r="B73" s="132"/>
      <c r="C73" s="240"/>
      <c r="D73" s="240"/>
      <c r="E73" s="263"/>
      <c r="F73" s="267"/>
      <c r="G73" s="270"/>
      <c r="H73" s="271"/>
      <c r="I73" s="158"/>
    </row>
    <row r="74" spans="1:9" ht="15.6">
      <c r="A74" s="252"/>
      <c r="B74" s="132"/>
      <c r="C74" s="240"/>
      <c r="D74" s="240"/>
      <c r="E74" s="263"/>
      <c r="F74" s="267"/>
      <c r="G74" s="270"/>
      <c r="H74" s="271"/>
      <c r="I74" s="158"/>
    </row>
    <row r="75" spans="1:9" ht="15.6">
      <c r="A75" s="252"/>
      <c r="B75" s="132"/>
      <c r="C75" s="240"/>
      <c r="D75" s="240"/>
      <c r="E75" s="263"/>
      <c r="F75" s="267"/>
      <c r="G75" s="270"/>
      <c r="H75" s="271"/>
      <c r="I75" s="158"/>
    </row>
    <row r="76" spans="1:9" ht="15.6">
      <c r="A76" s="252"/>
      <c r="B76" s="128" t="s">
        <v>55</v>
      </c>
      <c r="C76" s="19"/>
      <c r="D76" s="19"/>
      <c r="E76" s="131"/>
      <c r="F76" s="15"/>
      <c r="G76" s="14"/>
      <c r="H76" s="14"/>
      <c r="I76" s="158"/>
    </row>
    <row r="77" spans="1:9" ht="15.6">
      <c r="A77" s="252"/>
      <c r="B77" s="128"/>
      <c r="C77" s="19"/>
      <c r="D77" s="19"/>
      <c r="E77" s="131"/>
      <c r="F77" s="15"/>
      <c r="G77" s="14"/>
      <c r="H77" s="14"/>
      <c r="I77" s="158"/>
    </row>
    <row r="78" spans="1:9" ht="15.6">
      <c r="A78" s="252"/>
      <c r="B78" s="128"/>
      <c r="C78" s="19"/>
      <c r="D78" s="13"/>
      <c r="E78" s="131"/>
      <c r="F78" s="15"/>
      <c r="G78" s="14"/>
      <c r="H78" s="14"/>
      <c r="I78" s="177"/>
    </row>
    <row r="79" spans="1:9" ht="15.6">
      <c r="A79" s="252"/>
      <c r="B79" s="407" t="s">
        <v>4</v>
      </c>
      <c r="C79" s="12" t="s">
        <v>56</v>
      </c>
      <c r="D79" s="19" t="s">
        <v>57</v>
      </c>
      <c r="E79" s="131"/>
      <c r="F79" s="11"/>
      <c r="G79" s="35" t="s">
        <v>58</v>
      </c>
      <c r="H79" s="14"/>
      <c r="I79" s="35" t="s">
        <v>438</v>
      </c>
    </row>
    <row r="80" spans="1:9">
      <c r="A80" s="252"/>
      <c r="B80" s="264"/>
      <c r="C80" s="240"/>
      <c r="D80" s="240"/>
      <c r="E80" s="263"/>
      <c r="F80" s="267"/>
      <c r="G80" s="270"/>
      <c r="H80" s="271"/>
      <c r="I80" s="177"/>
    </row>
    <row r="81" spans="1:9">
      <c r="A81" s="252"/>
      <c r="B81" s="264"/>
      <c r="C81" s="240"/>
      <c r="D81" s="240"/>
      <c r="E81" s="263"/>
      <c r="F81" s="267"/>
      <c r="G81" s="270"/>
      <c r="H81" s="271"/>
      <c r="I81" s="177"/>
    </row>
    <row r="82" spans="1:9" ht="15.6">
      <c r="A82" s="252"/>
      <c r="B82" s="130">
        <v>1</v>
      </c>
      <c r="C82" s="20" t="str">
        <f>B11</f>
        <v>ELEMENT NO. 1: EXCAVATION</v>
      </c>
      <c r="D82" s="20"/>
      <c r="E82" s="265"/>
      <c r="F82" s="235"/>
      <c r="G82" s="235"/>
      <c r="H82" s="235"/>
      <c r="I82" s="157">
        <f>I26</f>
        <v>0</v>
      </c>
    </row>
    <row r="83" spans="1:9" ht="15.6">
      <c r="A83" s="252"/>
      <c r="B83" s="130"/>
      <c r="C83" s="20"/>
      <c r="D83" s="20"/>
      <c r="E83" s="265"/>
      <c r="F83" s="235"/>
      <c r="G83" s="235"/>
      <c r="H83" s="235"/>
      <c r="I83" s="157"/>
    </row>
    <row r="84" spans="1:9" ht="15.6">
      <c r="A84" s="252"/>
      <c r="B84" s="130">
        <v>2</v>
      </c>
      <c r="C84" s="20" t="str">
        <f>B35</f>
        <v>ELEMENT NO. 2: PIPELINE</v>
      </c>
      <c r="D84" s="20"/>
      <c r="E84" s="265"/>
      <c r="F84" s="235"/>
      <c r="G84" s="235"/>
      <c r="H84" s="235"/>
      <c r="I84" s="157">
        <f>I56</f>
        <v>0</v>
      </c>
    </row>
    <row r="85" spans="1:9" ht="15.6">
      <c r="A85" s="252"/>
      <c r="B85" s="130"/>
      <c r="C85" s="20"/>
      <c r="D85" s="20"/>
      <c r="E85" s="265"/>
      <c r="F85" s="235"/>
      <c r="G85" s="235"/>
      <c r="H85" s="235"/>
      <c r="I85" s="157"/>
    </row>
    <row r="86" spans="1:9" ht="15.6">
      <c r="A86" s="252"/>
      <c r="B86" s="130">
        <v>3</v>
      </c>
      <c r="C86" s="20" t="str">
        <f>B66</f>
        <v>ELEMENT NO. 3: BACKFILLING</v>
      </c>
      <c r="D86" s="20"/>
      <c r="E86" s="265"/>
      <c r="F86" s="235"/>
      <c r="G86" s="235"/>
      <c r="H86" s="235"/>
      <c r="I86" s="157">
        <f>I72</f>
        <v>0</v>
      </c>
    </row>
    <row r="87" spans="1:9" ht="15.6">
      <c r="A87" s="252"/>
      <c r="B87" s="130"/>
      <c r="C87" s="20"/>
      <c r="D87" s="20"/>
      <c r="E87" s="265"/>
      <c r="F87" s="235"/>
      <c r="G87" s="235"/>
      <c r="H87" s="235"/>
      <c r="I87" s="157"/>
    </row>
    <row r="88" spans="1:9" ht="15.6">
      <c r="A88" s="252"/>
      <c r="B88" s="130"/>
      <c r="C88" s="20"/>
      <c r="D88" s="20"/>
      <c r="E88" s="265"/>
      <c r="F88" s="235"/>
      <c r="G88" s="235"/>
      <c r="H88" s="235"/>
      <c r="I88" s="157"/>
    </row>
    <row r="89" spans="1:9" ht="15.6">
      <c r="A89" s="252"/>
      <c r="B89" s="18" t="s">
        <v>606</v>
      </c>
      <c r="C89" s="20"/>
      <c r="D89" s="20"/>
      <c r="E89" s="265"/>
      <c r="F89" s="235"/>
      <c r="G89" s="235"/>
      <c r="H89" s="235"/>
      <c r="I89" s="158">
        <f>SUM(I82:I88)</f>
        <v>0</v>
      </c>
    </row>
    <row r="90" spans="1:9" ht="15.6">
      <c r="A90" s="252"/>
      <c r="B90" s="130"/>
      <c r="C90" s="20"/>
      <c r="D90" s="20"/>
      <c r="E90" s="265"/>
      <c r="F90" s="235"/>
      <c r="G90" s="235"/>
      <c r="H90" s="235"/>
      <c r="I90" s="157"/>
    </row>
    <row r="91" spans="1:9" ht="15.6">
      <c r="A91" s="252"/>
      <c r="B91" s="130"/>
      <c r="C91" s="20"/>
      <c r="D91" s="20"/>
      <c r="E91" s="265"/>
      <c r="F91" s="235"/>
      <c r="G91" s="235"/>
      <c r="H91" s="235"/>
      <c r="I91" s="157"/>
    </row>
    <row r="92" spans="1:9" ht="15.6">
      <c r="A92" s="252"/>
      <c r="B92" s="130"/>
      <c r="C92" s="20"/>
      <c r="D92" s="20"/>
      <c r="E92" s="265"/>
      <c r="F92" s="235"/>
      <c r="G92" s="235"/>
      <c r="H92" s="235"/>
      <c r="I92" s="157"/>
    </row>
    <row r="93" spans="1:9" ht="15.6">
      <c r="A93" s="294"/>
      <c r="B93" s="296"/>
      <c r="C93" s="272"/>
      <c r="D93" s="272"/>
      <c r="E93" s="297"/>
      <c r="F93" s="294"/>
      <c r="G93" s="294"/>
      <c r="H93" s="334"/>
      <c r="I93" s="338"/>
    </row>
    <row r="94" spans="1:9" ht="15.6">
      <c r="A94" s="194"/>
      <c r="B94" s="128" t="str">
        <f>B4</f>
        <v>PROPOSED MINI WATER SYSTEM REHABILITATION</v>
      </c>
      <c r="C94" s="272"/>
      <c r="D94" s="272"/>
      <c r="E94" s="297"/>
      <c r="F94" s="194"/>
      <c r="G94" s="194"/>
      <c r="H94" s="335"/>
      <c r="I94" s="339"/>
    </row>
    <row r="95" spans="1:9" ht="15.6">
      <c r="A95" s="194"/>
      <c r="B95" s="128" t="str">
        <f>B5</f>
        <v>CAANOOLE VILLAGE  AFGOYE DISTRICT</v>
      </c>
      <c r="C95" s="272"/>
      <c r="D95" s="272"/>
      <c r="E95" s="297"/>
      <c r="F95" s="194"/>
      <c r="G95" s="194"/>
      <c r="H95" s="335"/>
      <c r="I95" s="339"/>
    </row>
    <row r="96" spans="1:9" ht="15.6">
      <c r="A96" s="194"/>
      <c r="B96" s="128"/>
      <c r="C96" s="272"/>
      <c r="D96" s="272"/>
      <c r="E96" s="297"/>
      <c r="F96" s="194"/>
      <c r="G96" s="194"/>
      <c r="H96" s="335"/>
      <c r="I96" s="339"/>
    </row>
    <row r="97" spans="1:9" ht="15.6">
      <c r="A97" s="194"/>
      <c r="B97" s="128" t="str">
        <f>B7</f>
        <v>SECTION 6 : PIPELINE AND FENCE</v>
      </c>
      <c r="C97" s="273"/>
      <c r="D97" s="273"/>
      <c r="E97" s="298"/>
      <c r="F97" s="194"/>
      <c r="G97" s="194"/>
      <c r="H97" s="335"/>
      <c r="I97" s="339"/>
    </row>
    <row r="98" spans="1:9" ht="15.6">
      <c r="A98" s="194"/>
      <c r="B98" s="128"/>
      <c r="C98" s="273"/>
      <c r="D98" s="273"/>
      <c r="E98" s="298"/>
      <c r="F98" s="194"/>
      <c r="G98" s="194"/>
      <c r="H98" s="335"/>
      <c r="I98" s="339"/>
    </row>
    <row r="99" spans="1:9" ht="15.6">
      <c r="A99" s="194"/>
      <c r="B99" s="128" t="s">
        <v>609</v>
      </c>
      <c r="C99" s="273"/>
      <c r="D99" s="273"/>
      <c r="E99" s="298"/>
      <c r="F99" s="194"/>
      <c r="G99" s="194"/>
      <c r="H99" s="335"/>
      <c r="I99" s="339"/>
    </row>
    <row r="100" spans="1:9" ht="15.6">
      <c r="A100" s="194"/>
      <c r="B100" s="299"/>
      <c r="C100" s="273"/>
      <c r="D100" s="273"/>
      <c r="E100" s="298"/>
      <c r="F100" s="194"/>
      <c r="G100" s="194"/>
      <c r="H100" s="335"/>
      <c r="I100" s="339"/>
    </row>
    <row r="101" spans="1:9" ht="15.6">
      <c r="A101" s="194"/>
      <c r="B101" s="128" t="s">
        <v>469</v>
      </c>
      <c r="C101" s="273"/>
      <c r="D101" s="273"/>
      <c r="E101" s="298"/>
      <c r="F101" s="194"/>
      <c r="G101" s="194"/>
      <c r="H101" s="335"/>
      <c r="I101" s="339"/>
    </row>
    <row r="102" spans="1:9" ht="15.6">
      <c r="A102" s="294"/>
      <c r="B102" s="296"/>
      <c r="C102" s="272"/>
      <c r="D102" s="272"/>
      <c r="E102" s="297"/>
      <c r="F102" s="294"/>
      <c r="G102" s="294"/>
      <c r="H102" s="334"/>
      <c r="I102" s="338"/>
    </row>
    <row r="103" spans="1:9" ht="15.6">
      <c r="A103" s="184"/>
      <c r="B103" s="42" t="s">
        <v>470</v>
      </c>
      <c r="C103" s="274"/>
      <c r="D103" s="274"/>
      <c r="E103" s="300"/>
      <c r="F103" s="184"/>
      <c r="G103" s="184"/>
      <c r="H103" s="185"/>
      <c r="I103" s="185"/>
    </row>
    <row r="104" spans="1:9" ht="15.6">
      <c r="A104" s="184"/>
      <c r="B104" s="42" t="s">
        <v>522</v>
      </c>
      <c r="C104" s="274"/>
      <c r="D104" s="274"/>
      <c r="E104" s="300"/>
      <c r="F104" s="184"/>
      <c r="G104" s="184"/>
      <c r="H104" s="185"/>
      <c r="I104" s="185"/>
    </row>
    <row r="105" spans="1:9" ht="15.6">
      <c r="A105" s="184"/>
      <c r="B105" s="42" t="s">
        <v>471</v>
      </c>
      <c r="C105" s="274"/>
      <c r="D105" s="274"/>
      <c r="E105" s="300"/>
      <c r="F105" s="184"/>
      <c r="G105" s="184"/>
      <c r="H105" s="185"/>
      <c r="I105" s="185"/>
    </row>
    <row r="106" spans="1:9" ht="15.6">
      <c r="A106" s="184"/>
      <c r="B106" s="42" t="s">
        <v>472</v>
      </c>
      <c r="C106" s="274"/>
      <c r="D106" s="274"/>
      <c r="E106" s="300"/>
      <c r="F106" s="184"/>
      <c r="G106" s="184"/>
      <c r="H106" s="185"/>
      <c r="I106" s="185"/>
    </row>
    <row r="107" spans="1:9" ht="15.6">
      <c r="A107" s="184"/>
      <c r="B107" s="42" t="s">
        <v>485</v>
      </c>
      <c r="C107" s="275"/>
      <c r="D107" s="275"/>
      <c r="E107" s="301"/>
      <c r="F107" s="184"/>
      <c r="G107" s="184"/>
      <c r="H107" s="185"/>
      <c r="I107" s="185"/>
    </row>
    <row r="108" spans="1:9">
      <c r="A108" s="184"/>
      <c r="B108" s="302"/>
      <c r="C108" s="275"/>
      <c r="D108" s="275"/>
      <c r="E108" s="301"/>
      <c r="F108" s="184"/>
      <c r="G108" s="184"/>
      <c r="H108" s="185"/>
      <c r="I108" s="185"/>
    </row>
    <row r="109" spans="1:9" ht="15.6">
      <c r="A109" s="11" t="s">
        <v>15</v>
      </c>
      <c r="B109" s="229" t="s">
        <v>473</v>
      </c>
      <c r="C109" s="276"/>
      <c r="D109" s="276"/>
      <c r="E109" s="303"/>
      <c r="F109" s="194"/>
      <c r="G109" s="194"/>
      <c r="H109" s="335"/>
      <c r="I109" s="339"/>
    </row>
    <row r="110" spans="1:9" ht="15.6">
      <c r="A110" s="194"/>
      <c r="B110" s="229" t="s">
        <v>621</v>
      </c>
      <c r="C110" s="276"/>
      <c r="D110" s="276"/>
      <c r="E110" s="303"/>
      <c r="F110" s="194"/>
      <c r="G110" s="194"/>
      <c r="H110" s="335"/>
      <c r="I110" s="339"/>
    </row>
    <row r="111" spans="1:9" ht="15.6">
      <c r="A111" s="194"/>
      <c r="B111" s="229" t="s">
        <v>474</v>
      </c>
      <c r="C111" s="276"/>
      <c r="D111" s="276"/>
      <c r="E111" s="303"/>
      <c r="F111" s="11" t="s">
        <v>33</v>
      </c>
      <c r="G111" s="14">
        <f>(0.5*0.5*1)*2</f>
        <v>0.5</v>
      </c>
      <c r="H111" s="14"/>
      <c r="I111" s="144">
        <f>G111*H111</f>
        <v>0</v>
      </c>
    </row>
    <row r="112" spans="1:9" ht="15.6">
      <c r="A112" s="194"/>
      <c r="B112" s="304"/>
      <c r="C112" s="276"/>
      <c r="D112" s="276"/>
      <c r="E112" s="303"/>
      <c r="F112" s="194"/>
      <c r="G112" s="194"/>
      <c r="H112" s="14"/>
      <c r="I112" s="339"/>
    </row>
    <row r="113" spans="1:9" ht="15.6">
      <c r="A113" s="194"/>
      <c r="B113" s="304"/>
      <c r="C113" s="273"/>
      <c r="D113" s="273"/>
      <c r="E113" s="298"/>
      <c r="F113" s="194"/>
      <c r="G113" s="194"/>
      <c r="H113" s="14"/>
      <c r="I113" s="339"/>
    </row>
    <row r="114" spans="1:9" ht="15.6">
      <c r="A114" s="194"/>
      <c r="B114" s="128" t="s">
        <v>475</v>
      </c>
      <c r="C114" s="277"/>
      <c r="D114" s="277"/>
      <c r="E114" s="305"/>
      <c r="F114" s="194"/>
      <c r="G114" s="194"/>
      <c r="H114" s="14"/>
      <c r="I114" s="339"/>
    </row>
    <row r="115" spans="1:9" ht="15.6">
      <c r="A115" s="186"/>
      <c r="B115" s="128" t="s">
        <v>476</v>
      </c>
      <c r="C115" s="278"/>
      <c r="D115" s="278"/>
      <c r="E115" s="306"/>
      <c r="F115" s="186"/>
      <c r="G115" s="186"/>
      <c r="H115" s="14"/>
      <c r="I115" s="188"/>
    </row>
    <row r="116" spans="1:9" ht="15.6">
      <c r="A116" s="186"/>
      <c r="B116" s="307"/>
      <c r="C116" s="278"/>
      <c r="D116" s="278"/>
      <c r="E116" s="306"/>
      <c r="F116" s="186"/>
      <c r="G116" s="186"/>
      <c r="H116" s="14"/>
      <c r="I116" s="188"/>
    </row>
    <row r="117" spans="1:9" ht="15.6">
      <c r="A117" s="11" t="s">
        <v>15</v>
      </c>
      <c r="B117" s="229" t="s">
        <v>477</v>
      </c>
      <c r="C117" s="280"/>
      <c r="D117" s="280"/>
      <c r="E117" s="308"/>
      <c r="F117" s="11" t="s">
        <v>33</v>
      </c>
      <c r="G117" s="14">
        <f>0.3*0.3*0.5</f>
        <v>4.4999999999999998E-2</v>
      </c>
      <c r="H117" s="14"/>
      <c r="I117" s="144">
        <f>G117*H117</f>
        <v>0</v>
      </c>
    </row>
    <row r="118" spans="1:9" ht="15.6">
      <c r="A118" s="11"/>
      <c r="B118" s="229"/>
      <c r="C118" s="281"/>
      <c r="D118" s="281"/>
      <c r="E118" s="309"/>
      <c r="F118" s="11"/>
      <c r="G118" s="14"/>
      <c r="H118" s="14"/>
      <c r="I118" s="188"/>
    </row>
    <row r="119" spans="1:9" ht="15.6">
      <c r="A119" s="11" t="s">
        <v>3</v>
      </c>
      <c r="B119" s="229" t="s">
        <v>478</v>
      </c>
      <c r="C119" s="280"/>
      <c r="D119" s="280"/>
      <c r="E119" s="308"/>
      <c r="F119" s="11" t="s">
        <v>479</v>
      </c>
      <c r="G119" s="14">
        <v>20</v>
      </c>
      <c r="H119" s="14"/>
      <c r="I119" s="144">
        <f>G119*H119</f>
        <v>0</v>
      </c>
    </row>
    <row r="120" spans="1:9" ht="15.6">
      <c r="A120" s="11"/>
      <c r="B120" s="229"/>
      <c r="C120" s="281"/>
      <c r="D120" s="281"/>
      <c r="E120" s="309"/>
      <c r="F120" s="11"/>
      <c r="G120" s="14"/>
      <c r="H120" s="14"/>
      <c r="I120" s="144"/>
    </row>
    <row r="121" spans="1:9" ht="15.6">
      <c r="A121" s="11" t="s">
        <v>5</v>
      </c>
      <c r="B121" s="229" t="s">
        <v>480</v>
      </c>
      <c r="C121" s="280"/>
      <c r="D121" s="280"/>
      <c r="E121" s="308"/>
      <c r="F121" s="11" t="s">
        <v>40</v>
      </c>
      <c r="G121" s="14">
        <v>10</v>
      </c>
      <c r="H121" s="14"/>
      <c r="I121" s="144">
        <f>G121*H121</f>
        <v>0</v>
      </c>
    </row>
    <row r="122" spans="1:9" ht="15.6">
      <c r="A122" s="11"/>
      <c r="B122" s="229"/>
      <c r="C122" s="281"/>
      <c r="D122" s="281"/>
      <c r="E122" s="309"/>
      <c r="F122" s="11"/>
      <c r="G122" s="14"/>
      <c r="H122" s="14"/>
      <c r="I122" s="144"/>
    </row>
    <row r="123" spans="1:9" ht="15.6">
      <c r="A123" s="11" t="s">
        <v>6</v>
      </c>
      <c r="B123" s="229" t="s">
        <v>614</v>
      </c>
      <c r="C123" s="280"/>
      <c r="D123" s="280"/>
      <c r="E123" s="308"/>
      <c r="F123" s="11" t="s">
        <v>4</v>
      </c>
      <c r="G123" s="14">
        <v>2</v>
      </c>
      <c r="H123" s="14"/>
      <c r="I123" s="144">
        <f>G123*H123</f>
        <v>0</v>
      </c>
    </row>
    <row r="124" spans="1:9" ht="15.6">
      <c r="A124" s="11"/>
      <c r="B124" s="229"/>
      <c r="C124" s="281"/>
      <c r="D124" s="281"/>
      <c r="E124" s="309"/>
      <c r="F124" s="11"/>
      <c r="G124" s="14"/>
      <c r="H124" s="14"/>
      <c r="I124" s="144"/>
    </row>
    <row r="125" spans="1:9" ht="15.6">
      <c r="A125" s="11"/>
      <c r="B125" s="230"/>
      <c r="C125" s="281"/>
      <c r="D125" s="281"/>
      <c r="E125" s="309"/>
      <c r="F125" s="186"/>
      <c r="G125" s="186"/>
      <c r="H125" s="14"/>
      <c r="I125" s="188"/>
    </row>
    <row r="126" spans="1:9" ht="15.6">
      <c r="A126" s="11"/>
      <c r="B126" s="42" t="s">
        <v>608</v>
      </c>
      <c r="C126" s="281"/>
      <c r="D126" s="281"/>
      <c r="E126" s="309"/>
      <c r="F126" s="186"/>
      <c r="G126" s="186"/>
      <c r="H126" s="14"/>
      <c r="I126" s="188"/>
    </row>
    <row r="127" spans="1:9" ht="15.6">
      <c r="A127" s="11"/>
      <c r="B127" s="230"/>
      <c r="C127" s="281"/>
      <c r="D127" s="281"/>
      <c r="E127" s="309"/>
      <c r="F127" s="186"/>
      <c r="G127" s="186"/>
      <c r="H127" s="14"/>
      <c r="I127" s="188"/>
    </row>
    <row r="128" spans="1:9" ht="15.6">
      <c r="A128" s="11" t="s">
        <v>8</v>
      </c>
      <c r="B128" s="229" t="s">
        <v>610</v>
      </c>
      <c r="C128" s="282"/>
      <c r="D128" s="282"/>
      <c r="E128" s="310"/>
      <c r="F128" s="186"/>
      <c r="G128" s="186"/>
      <c r="H128" s="14"/>
      <c r="I128" s="188"/>
    </row>
    <row r="129" spans="1:9" ht="15.6">
      <c r="A129" s="11"/>
      <c r="B129" s="229" t="s">
        <v>611</v>
      </c>
      <c r="C129" s="282"/>
      <c r="D129" s="282"/>
      <c r="E129" s="310"/>
      <c r="F129" s="186"/>
      <c r="G129" s="186"/>
      <c r="H129" s="14"/>
      <c r="I129" s="188"/>
    </row>
    <row r="130" spans="1:9" ht="15.6">
      <c r="A130" s="186"/>
      <c r="B130" s="229" t="s">
        <v>612</v>
      </c>
      <c r="C130" s="282"/>
      <c r="D130" s="282"/>
      <c r="E130" s="310"/>
      <c r="F130" s="186"/>
      <c r="G130" s="186"/>
      <c r="H130" s="14"/>
      <c r="I130" s="188"/>
    </row>
    <row r="131" spans="1:9" ht="15.6">
      <c r="A131" s="186"/>
      <c r="B131" s="229" t="s">
        <v>613</v>
      </c>
      <c r="C131" s="282"/>
      <c r="D131" s="282"/>
      <c r="E131" s="310"/>
      <c r="F131" s="186"/>
      <c r="G131" s="186"/>
      <c r="H131" s="14"/>
      <c r="I131" s="188"/>
    </row>
    <row r="132" spans="1:9" ht="15.6">
      <c r="A132" s="186"/>
      <c r="B132" s="229" t="s">
        <v>481</v>
      </c>
      <c r="C132" s="282"/>
      <c r="D132" s="282"/>
      <c r="E132" s="310"/>
      <c r="F132" s="186"/>
      <c r="G132" s="186"/>
      <c r="H132" s="14"/>
      <c r="I132" s="188"/>
    </row>
    <row r="133" spans="1:9" ht="15.6">
      <c r="A133" s="186"/>
      <c r="B133" s="229" t="s">
        <v>482</v>
      </c>
      <c r="C133" s="282"/>
      <c r="D133" s="282"/>
      <c r="E133" s="310"/>
      <c r="F133" s="186"/>
      <c r="G133" s="186"/>
      <c r="H133" s="14"/>
      <c r="I133" s="188"/>
    </row>
    <row r="134" spans="1:9" ht="15.6">
      <c r="A134" s="186"/>
      <c r="B134" s="229" t="s">
        <v>483</v>
      </c>
      <c r="C134" s="282"/>
      <c r="D134" s="282"/>
      <c r="E134" s="310"/>
      <c r="F134" s="11" t="s">
        <v>59</v>
      </c>
      <c r="G134" s="14">
        <v>1</v>
      </c>
      <c r="H134" s="14"/>
      <c r="I134" s="144">
        <f>G134*H134</f>
        <v>0</v>
      </c>
    </row>
    <row r="135" spans="1:9" ht="15.6">
      <c r="A135" s="186"/>
      <c r="B135" s="230"/>
      <c r="C135" s="282"/>
      <c r="D135" s="282"/>
      <c r="E135" s="310"/>
      <c r="F135" s="186"/>
      <c r="G135" s="186"/>
      <c r="H135" s="14"/>
      <c r="I135" s="188"/>
    </row>
    <row r="136" spans="1:9" ht="15.6">
      <c r="A136" s="186"/>
      <c r="B136" s="230"/>
      <c r="C136" s="282"/>
      <c r="D136" s="282"/>
      <c r="E136" s="310"/>
      <c r="F136" s="186"/>
      <c r="G136" s="186"/>
      <c r="H136" s="14"/>
      <c r="I136" s="188"/>
    </row>
    <row r="137" spans="1:9" ht="15.6">
      <c r="A137" s="389"/>
      <c r="B137" s="390" t="s">
        <v>484</v>
      </c>
      <c r="C137" s="391"/>
      <c r="D137" s="391"/>
      <c r="E137" s="392"/>
      <c r="F137" s="393"/>
      <c r="G137" s="393"/>
      <c r="H137" s="394"/>
      <c r="I137" s="395">
        <f>SUM(I111:I136)</f>
        <v>0</v>
      </c>
    </row>
    <row r="138" spans="1:9" ht="15.6">
      <c r="A138" s="295"/>
      <c r="B138" s="195"/>
      <c r="C138" s="196"/>
      <c r="D138" s="196"/>
      <c r="E138" s="311"/>
      <c r="F138" s="186"/>
      <c r="G138" s="186"/>
      <c r="H138" s="187"/>
      <c r="I138" s="189"/>
    </row>
    <row r="139" spans="1:9" ht="15.6">
      <c r="A139" s="190"/>
      <c r="B139" s="312"/>
      <c r="C139" s="283"/>
      <c r="D139" s="283"/>
      <c r="E139" s="313"/>
      <c r="F139" s="190"/>
      <c r="G139" s="190"/>
      <c r="H139" s="191"/>
      <c r="I139" s="189"/>
    </row>
    <row r="140" spans="1:9" ht="15.6">
      <c r="A140" s="190"/>
      <c r="B140" s="128" t="str">
        <f>B94</f>
        <v>PROPOSED MINI WATER SYSTEM REHABILITATION</v>
      </c>
      <c r="C140" s="283"/>
      <c r="D140" s="283"/>
      <c r="E140" s="313"/>
      <c r="F140" s="190"/>
      <c r="G140" s="190"/>
      <c r="H140" s="191"/>
      <c r="I140" s="189"/>
    </row>
    <row r="141" spans="1:9" ht="15.6">
      <c r="A141" s="190"/>
      <c r="B141" s="128" t="str">
        <f>B95</f>
        <v>CAANOOLE VILLAGE  AFGOYE DISTRICT</v>
      </c>
      <c r="C141" s="283"/>
      <c r="D141" s="283"/>
      <c r="E141" s="313"/>
      <c r="F141" s="190"/>
      <c r="G141" s="190"/>
      <c r="H141" s="191"/>
      <c r="I141" s="189"/>
    </row>
    <row r="142" spans="1:9" ht="15.6">
      <c r="A142" s="190"/>
      <c r="B142" s="128"/>
      <c r="C142" s="283"/>
      <c r="D142" s="283"/>
      <c r="E142" s="313"/>
      <c r="F142" s="190"/>
      <c r="G142" s="190"/>
      <c r="H142" s="191"/>
      <c r="I142" s="189"/>
    </row>
    <row r="143" spans="1:9" ht="15.6">
      <c r="A143" s="190"/>
      <c r="B143" s="128" t="str">
        <f>B97</f>
        <v>SECTION 6 : PIPELINE AND FENCE</v>
      </c>
      <c r="C143" s="283"/>
      <c r="D143" s="283"/>
      <c r="E143" s="313"/>
      <c r="F143" s="190"/>
      <c r="G143" s="190"/>
      <c r="H143" s="191"/>
      <c r="I143" s="189"/>
    </row>
    <row r="144" spans="1:9" ht="15.6">
      <c r="A144" s="190"/>
      <c r="B144" s="312"/>
      <c r="C144" s="283"/>
      <c r="D144" s="283"/>
      <c r="E144" s="313"/>
      <c r="F144" s="190"/>
      <c r="G144" s="190"/>
      <c r="H144" s="191"/>
      <c r="I144" s="189"/>
    </row>
    <row r="145" spans="1:9" ht="15.6">
      <c r="A145" s="190"/>
      <c r="B145" s="128" t="s">
        <v>486</v>
      </c>
      <c r="C145" s="283"/>
      <c r="D145" s="283"/>
      <c r="E145" s="313"/>
      <c r="F145" s="190"/>
      <c r="G145" s="190"/>
      <c r="H145" s="336"/>
      <c r="I145" s="189"/>
    </row>
    <row r="146" spans="1:9" ht="15.6">
      <c r="A146" s="190"/>
      <c r="B146" s="312"/>
      <c r="C146" s="283"/>
      <c r="D146" s="283"/>
      <c r="E146" s="313"/>
      <c r="F146" s="190"/>
      <c r="G146" s="190"/>
      <c r="H146" s="336"/>
      <c r="I146" s="189"/>
    </row>
    <row r="147" spans="1:9" ht="15.6">
      <c r="A147" s="190"/>
      <c r="B147" s="128" t="s">
        <v>487</v>
      </c>
      <c r="C147" s="284"/>
      <c r="D147" s="284"/>
      <c r="E147" s="314"/>
      <c r="F147" s="190"/>
      <c r="G147" s="190"/>
      <c r="H147" s="336"/>
      <c r="I147" s="189"/>
    </row>
    <row r="148" spans="1:9" ht="15.6">
      <c r="A148" s="190"/>
      <c r="B148" s="128" t="s">
        <v>488</v>
      </c>
      <c r="C148" s="284"/>
      <c r="D148" s="284"/>
      <c r="E148" s="314"/>
      <c r="F148" s="190"/>
      <c r="G148" s="190"/>
      <c r="H148" s="336"/>
      <c r="I148" s="189"/>
    </row>
    <row r="149" spans="1:9" ht="15.6">
      <c r="A149" s="190"/>
      <c r="B149" s="128" t="s">
        <v>489</v>
      </c>
      <c r="C149" s="284"/>
      <c r="D149" s="284"/>
      <c r="E149" s="314"/>
      <c r="F149" s="190"/>
      <c r="G149" s="190"/>
      <c r="H149" s="336"/>
      <c r="I149" s="189"/>
    </row>
    <row r="150" spans="1:9" ht="22.2" customHeight="1">
      <c r="A150" s="190"/>
      <c r="B150" s="128" t="s">
        <v>490</v>
      </c>
      <c r="C150" s="284"/>
      <c r="D150" s="284"/>
      <c r="E150" s="314"/>
      <c r="F150" s="190"/>
      <c r="G150" s="190"/>
      <c r="H150" s="336"/>
      <c r="I150" s="189"/>
    </row>
    <row r="151" spans="1:9" ht="15.6">
      <c r="A151" s="190"/>
      <c r="B151" s="128" t="s">
        <v>518</v>
      </c>
      <c r="C151" s="284"/>
      <c r="D151" s="284"/>
      <c r="E151" s="314"/>
      <c r="F151" s="190"/>
      <c r="G151" s="190"/>
      <c r="H151" s="336"/>
      <c r="I151" s="189"/>
    </row>
    <row r="152" spans="1:9" ht="15.6">
      <c r="A152" s="190"/>
      <c r="B152" s="128" t="s">
        <v>491</v>
      </c>
      <c r="C152" s="284"/>
      <c r="D152" s="284"/>
      <c r="E152" s="314"/>
      <c r="F152" s="190"/>
      <c r="G152" s="190"/>
      <c r="H152" s="336"/>
      <c r="I152" s="189"/>
    </row>
    <row r="153" spans="1:9" ht="15.6">
      <c r="A153" s="190"/>
      <c r="B153" s="315"/>
      <c r="C153" s="284"/>
      <c r="D153" s="284"/>
      <c r="E153" s="314"/>
      <c r="F153" s="190"/>
      <c r="G153" s="190"/>
      <c r="H153" s="336"/>
      <c r="I153" s="189"/>
    </row>
    <row r="154" spans="1:9" ht="15.6">
      <c r="A154" s="190"/>
      <c r="B154" s="132" t="s">
        <v>492</v>
      </c>
      <c r="C154" s="284"/>
      <c r="D154" s="284"/>
      <c r="E154" s="314"/>
      <c r="F154" s="190"/>
      <c r="G154" s="190"/>
      <c r="H154" s="336"/>
      <c r="I154" s="189"/>
    </row>
    <row r="155" spans="1:9" ht="15.6">
      <c r="A155" s="199"/>
      <c r="B155" s="316"/>
      <c r="C155" s="285"/>
      <c r="D155" s="285"/>
      <c r="E155" s="317"/>
      <c r="F155" s="199"/>
      <c r="G155" s="199"/>
      <c r="H155" s="200"/>
      <c r="I155" s="201"/>
    </row>
    <row r="156" spans="1:9" ht="15.6">
      <c r="A156" s="11" t="s">
        <v>15</v>
      </c>
      <c r="B156" s="229" t="s">
        <v>493</v>
      </c>
      <c r="C156" s="165"/>
      <c r="D156" s="165"/>
      <c r="E156" s="318"/>
      <c r="F156" s="11" t="s">
        <v>40</v>
      </c>
      <c r="G156" s="14">
        <f>40*0.6</f>
        <v>24</v>
      </c>
      <c r="H156" s="14"/>
      <c r="I156" s="157">
        <f>G156*H156</f>
        <v>0</v>
      </c>
    </row>
    <row r="157" spans="1:9" ht="15.6">
      <c r="A157" s="11"/>
      <c r="B157" s="229"/>
      <c r="C157" s="165"/>
      <c r="D157" s="165"/>
      <c r="E157" s="318"/>
      <c r="F157" s="11"/>
      <c r="G157" s="14"/>
      <c r="H157" s="14"/>
      <c r="I157" s="144"/>
    </row>
    <row r="158" spans="1:9" ht="15.6">
      <c r="A158" s="11" t="s">
        <v>3</v>
      </c>
      <c r="B158" s="229" t="s">
        <v>494</v>
      </c>
      <c r="C158" s="165"/>
      <c r="D158" s="165"/>
      <c r="E158" s="318"/>
      <c r="F158" s="11"/>
      <c r="G158" s="14"/>
      <c r="H158" s="14"/>
      <c r="I158" s="144"/>
    </row>
    <row r="159" spans="1:9" ht="15.6">
      <c r="A159" s="11"/>
      <c r="B159" s="229" t="s">
        <v>495</v>
      </c>
      <c r="C159" s="165"/>
      <c r="D159" s="165"/>
      <c r="E159" s="318"/>
      <c r="F159" s="11" t="s">
        <v>33</v>
      </c>
      <c r="G159" s="14">
        <f>0.3*0.3*0.5*(40/3)</f>
        <v>0.6</v>
      </c>
      <c r="H159" s="14"/>
      <c r="I159" s="157">
        <f>G159*H159</f>
        <v>0</v>
      </c>
    </row>
    <row r="160" spans="1:9" ht="15.6">
      <c r="A160" s="11"/>
      <c r="B160" s="229"/>
      <c r="C160" s="165"/>
      <c r="D160" s="165"/>
      <c r="E160" s="318"/>
      <c r="F160" s="11"/>
      <c r="G160" s="14"/>
      <c r="H160" s="14"/>
      <c r="I160" s="144"/>
    </row>
    <row r="161" spans="1:9" ht="15.6">
      <c r="A161" s="11" t="s">
        <v>5</v>
      </c>
      <c r="B161" s="229" t="s">
        <v>618</v>
      </c>
      <c r="C161" s="165"/>
      <c r="D161" s="165"/>
      <c r="E161" s="318"/>
      <c r="F161" s="11"/>
      <c r="G161" s="14"/>
      <c r="H161" s="14"/>
      <c r="I161" s="144"/>
    </row>
    <row r="162" spans="1:9" ht="15.6">
      <c r="A162" s="11"/>
      <c r="B162" s="229" t="s">
        <v>496</v>
      </c>
      <c r="C162" s="165"/>
      <c r="D162" s="165"/>
      <c r="E162" s="318"/>
      <c r="F162" s="11"/>
      <c r="G162" s="14"/>
      <c r="H162" s="14"/>
      <c r="I162" s="144"/>
    </row>
    <row r="163" spans="1:9" ht="15.6">
      <c r="A163" s="11"/>
      <c r="B163" s="229" t="s">
        <v>619</v>
      </c>
      <c r="C163" s="165"/>
      <c r="D163" s="165"/>
      <c r="E163" s="318"/>
      <c r="F163" s="11"/>
      <c r="G163" s="14"/>
      <c r="H163" s="14"/>
      <c r="I163" s="144"/>
    </row>
    <row r="164" spans="1:9" ht="15.6">
      <c r="A164" s="11"/>
      <c r="B164" s="229" t="s">
        <v>620</v>
      </c>
      <c r="C164" s="165"/>
      <c r="D164" s="165"/>
      <c r="E164" s="318"/>
      <c r="F164" s="11" t="s">
        <v>59</v>
      </c>
      <c r="G164" s="14">
        <f>40/3</f>
        <v>13.333333333333334</v>
      </c>
      <c r="H164" s="14"/>
      <c r="I164" s="157">
        <f>G164*H164</f>
        <v>0</v>
      </c>
    </row>
    <row r="165" spans="1:9" ht="15.6">
      <c r="A165" s="11"/>
      <c r="B165" s="229"/>
      <c r="C165" s="165"/>
      <c r="D165" s="165"/>
      <c r="E165" s="318"/>
      <c r="F165" s="11"/>
      <c r="G165" s="14"/>
      <c r="H165" s="14"/>
      <c r="I165" s="144"/>
    </row>
    <row r="166" spans="1:9" ht="15.6">
      <c r="A166" s="11" t="s">
        <v>6</v>
      </c>
      <c r="B166" s="229" t="s">
        <v>497</v>
      </c>
      <c r="C166" s="165"/>
      <c r="D166" s="165"/>
      <c r="E166" s="318"/>
      <c r="F166" s="11"/>
      <c r="G166" s="14"/>
      <c r="H166" s="14"/>
      <c r="I166" s="144"/>
    </row>
    <row r="167" spans="1:9" ht="15.6">
      <c r="A167" s="11"/>
      <c r="B167" s="229" t="s">
        <v>498</v>
      </c>
      <c r="C167" s="165"/>
      <c r="D167" s="165"/>
      <c r="E167" s="318"/>
      <c r="F167" s="11" t="s">
        <v>59</v>
      </c>
      <c r="G167" s="14">
        <f>G164/4</f>
        <v>3.3333333333333335</v>
      </c>
      <c r="H167" s="14"/>
      <c r="I167" s="157">
        <f>G167*H167</f>
        <v>0</v>
      </c>
    </row>
    <row r="168" spans="1:9" ht="15.6">
      <c r="A168" s="11"/>
      <c r="B168" s="230"/>
      <c r="C168" s="165"/>
      <c r="D168" s="165"/>
      <c r="E168" s="318"/>
      <c r="F168" s="295"/>
      <c r="G168" s="14"/>
      <c r="H168" s="14"/>
      <c r="I168" s="170"/>
    </row>
    <row r="169" spans="1:9" ht="15.6">
      <c r="A169" s="11"/>
      <c r="B169" s="132" t="s">
        <v>499</v>
      </c>
      <c r="C169" s="165"/>
      <c r="D169" s="165"/>
      <c r="E169" s="318"/>
      <c r="F169" s="295"/>
      <c r="G169" s="14"/>
      <c r="H169" s="14"/>
      <c r="I169" s="170"/>
    </row>
    <row r="170" spans="1:9" ht="15.6">
      <c r="A170" s="11"/>
      <c r="B170" s="315"/>
      <c r="C170" s="165"/>
      <c r="D170" s="165"/>
      <c r="E170" s="318"/>
      <c r="F170" s="295"/>
      <c r="G170" s="295"/>
      <c r="H170" s="14"/>
      <c r="I170" s="170"/>
    </row>
    <row r="171" spans="1:9" ht="15.6">
      <c r="A171" s="11" t="s">
        <v>7</v>
      </c>
      <c r="B171" s="229" t="s">
        <v>500</v>
      </c>
      <c r="C171" s="165"/>
      <c r="D171" s="165"/>
      <c r="E171" s="318"/>
      <c r="F171" s="192"/>
      <c r="G171" s="192"/>
      <c r="H171" s="14"/>
      <c r="I171" s="193"/>
    </row>
    <row r="172" spans="1:9" ht="15.6">
      <c r="A172" s="11"/>
      <c r="B172" s="229" t="s">
        <v>501</v>
      </c>
      <c r="C172" s="165"/>
      <c r="D172" s="165"/>
      <c r="E172" s="318"/>
      <c r="F172" s="295"/>
      <c r="G172" s="295"/>
      <c r="H172" s="14"/>
      <c r="I172" s="170"/>
    </row>
    <row r="173" spans="1:9" ht="15.6">
      <c r="A173" s="11"/>
      <c r="B173" s="229" t="s">
        <v>502</v>
      </c>
      <c r="C173" s="165"/>
      <c r="D173" s="165"/>
      <c r="E173" s="318"/>
      <c r="F173" s="295"/>
      <c r="G173" s="295"/>
      <c r="H173" s="14"/>
      <c r="I173" s="170"/>
    </row>
    <row r="174" spans="1:9" ht="15.6">
      <c r="A174" s="11"/>
      <c r="B174" s="229" t="s">
        <v>519</v>
      </c>
      <c r="C174" s="165"/>
      <c r="D174" s="165"/>
      <c r="E174" s="318"/>
      <c r="F174" s="11" t="s">
        <v>33</v>
      </c>
      <c r="G174" s="14">
        <f>G159</f>
        <v>0.6</v>
      </c>
      <c r="H174" s="14"/>
      <c r="I174" s="157">
        <f>G174*H174</f>
        <v>0</v>
      </c>
    </row>
    <row r="175" spans="1:9" ht="15.6">
      <c r="A175" s="11"/>
      <c r="B175" s="229"/>
      <c r="C175" s="165"/>
      <c r="D175" s="165"/>
      <c r="E175" s="318"/>
      <c r="F175" s="11"/>
      <c r="G175" s="14"/>
      <c r="H175" s="14"/>
      <c r="I175" s="144"/>
    </row>
    <row r="176" spans="1:9" ht="15.6">
      <c r="A176" s="11" t="s">
        <v>9</v>
      </c>
      <c r="B176" s="229" t="s">
        <v>503</v>
      </c>
      <c r="C176" s="165"/>
      <c r="D176" s="165"/>
      <c r="E176" s="318"/>
      <c r="F176" s="11"/>
      <c r="G176" s="14"/>
      <c r="H176" s="14"/>
      <c r="I176" s="144"/>
    </row>
    <row r="177" spans="1:9" ht="15.6">
      <c r="A177" s="11"/>
      <c r="B177" s="229" t="s">
        <v>520</v>
      </c>
      <c r="C177" s="165"/>
      <c r="D177" s="165"/>
      <c r="E177" s="318"/>
      <c r="F177" s="11"/>
      <c r="G177" s="14"/>
      <c r="H177" s="14"/>
      <c r="I177" s="144"/>
    </row>
    <row r="178" spans="1:9" ht="15.6">
      <c r="A178" s="11"/>
      <c r="B178" s="229" t="s">
        <v>521</v>
      </c>
      <c r="C178" s="165"/>
      <c r="D178" s="165"/>
      <c r="E178" s="318"/>
      <c r="F178" s="11" t="s">
        <v>52</v>
      </c>
      <c r="G178" s="14">
        <v>40</v>
      </c>
      <c r="H178" s="14"/>
      <c r="I178" s="157">
        <f>G178*H178</f>
        <v>0</v>
      </c>
    </row>
    <row r="179" spans="1:9" ht="15.6">
      <c r="A179" s="11"/>
      <c r="B179" s="229"/>
      <c r="C179" s="165"/>
      <c r="D179" s="165"/>
      <c r="E179" s="318"/>
      <c r="F179" s="11"/>
      <c r="G179" s="14"/>
      <c r="H179" s="14"/>
      <c r="I179" s="144"/>
    </row>
    <row r="180" spans="1:9" ht="15.6">
      <c r="A180" s="11" t="s">
        <v>16</v>
      </c>
      <c r="B180" s="229" t="s">
        <v>504</v>
      </c>
      <c r="C180" s="165"/>
      <c r="D180" s="165"/>
      <c r="E180" s="318"/>
      <c r="F180" s="11" t="s">
        <v>399</v>
      </c>
      <c r="G180" s="14">
        <v>1</v>
      </c>
      <c r="H180" s="14"/>
      <c r="I180" s="157">
        <f>G180*H180</f>
        <v>0</v>
      </c>
    </row>
    <row r="181" spans="1:9" ht="15.6">
      <c r="A181" s="11"/>
      <c r="B181" s="229"/>
      <c r="C181" s="165"/>
      <c r="D181" s="165"/>
      <c r="E181" s="318"/>
      <c r="F181" s="11"/>
      <c r="G181" s="14"/>
      <c r="H181" s="14"/>
      <c r="I181" s="144"/>
    </row>
    <row r="182" spans="1:9" ht="15.6">
      <c r="A182" s="11" t="s">
        <v>8</v>
      </c>
      <c r="B182" s="229" t="s">
        <v>505</v>
      </c>
      <c r="C182" s="165"/>
      <c r="D182" s="165"/>
      <c r="E182" s="318"/>
      <c r="F182" s="11"/>
      <c r="G182" s="14"/>
      <c r="H182" s="14"/>
      <c r="I182" s="144"/>
    </row>
    <row r="183" spans="1:9" ht="15.6">
      <c r="A183" s="11"/>
      <c r="B183" s="229" t="s">
        <v>506</v>
      </c>
      <c r="C183" s="165"/>
      <c r="D183" s="165"/>
      <c r="E183" s="318"/>
      <c r="F183" s="11" t="s">
        <v>52</v>
      </c>
      <c r="G183" s="14">
        <f>40*6</f>
        <v>240</v>
      </c>
      <c r="H183" s="14"/>
      <c r="I183" s="157">
        <f>G183*H183</f>
        <v>0</v>
      </c>
    </row>
    <row r="184" spans="1:9" ht="15.6">
      <c r="A184" s="11"/>
      <c r="B184" s="229"/>
      <c r="C184" s="165"/>
      <c r="D184" s="165"/>
      <c r="E184" s="318"/>
      <c r="F184" s="11"/>
      <c r="G184" s="14"/>
      <c r="H184" s="14"/>
      <c r="I184" s="144"/>
    </row>
    <row r="185" spans="1:9" ht="15.6">
      <c r="A185" s="11" t="s">
        <v>10</v>
      </c>
      <c r="B185" s="229" t="s">
        <v>507</v>
      </c>
      <c r="C185" s="165"/>
      <c r="D185" s="165"/>
      <c r="E185" s="318"/>
      <c r="F185" s="11" t="s">
        <v>52</v>
      </c>
      <c r="G185" s="14">
        <f>40*7</f>
        <v>280</v>
      </c>
      <c r="H185" s="14"/>
      <c r="I185" s="157">
        <f>G185*H185</f>
        <v>0</v>
      </c>
    </row>
    <row r="186" spans="1:9" ht="15.6">
      <c r="A186" s="11"/>
      <c r="B186" s="230"/>
      <c r="C186" s="165"/>
      <c r="D186" s="165"/>
      <c r="E186" s="318"/>
      <c r="F186" s="11"/>
      <c r="G186" s="14"/>
      <c r="H186" s="14"/>
      <c r="I186" s="144"/>
    </row>
    <row r="187" spans="1:9" ht="15.6">
      <c r="A187" s="11" t="s">
        <v>17</v>
      </c>
      <c r="B187" s="229" t="s">
        <v>534</v>
      </c>
      <c r="C187" s="165"/>
      <c r="D187" s="165"/>
      <c r="E187" s="318"/>
      <c r="F187" s="11"/>
      <c r="G187" s="14"/>
      <c r="H187" s="14"/>
      <c r="I187" s="144"/>
    </row>
    <row r="188" spans="1:9" ht="15.6">
      <c r="A188" s="11"/>
      <c r="B188" s="229" t="s">
        <v>508</v>
      </c>
      <c r="C188" s="165"/>
      <c r="D188" s="165"/>
      <c r="E188" s="318"/>
      <c r="F188" s="11"/>
      <c r="G188" s="14"/>
      <c r="H188" s="14"/>
      <c r="I188" s="144"/>
    </row>
    <row r="189" spans="1:9" ht="15.6">
      <c r="A189" s="11"/>
      <c r="B189" s="229" t="s">
        <v>509</v>
      </c>
      <c r="C189" s="165"/>
      <c r="D189" s="165"/>
      <c r="E189" s="318"/>
      <c r="F189" s="11" t="s">
        <v>52</v>
      </c>
      <c r="G189" s="14">
        <v>40</v>
      </c>
      <c r="H189" s="14"/>
      <c r="I189" s="157">
        <f>G189*H189</f>
        <v>0</v>
      </c>
    </row>
    <row r="190" spans="1:9" ht="15.6">
      <c r="A190" s="11"/>
      <c r="B190" s="229"/>
      <c r="C190" s="165"/>
      <c r="D190" s="165"/>
      <c r="E190" s="318"/>
      <c r="F190" s="11"/>
      <c r="G190" s="14"/>
      <c r="H190" s="14"/>
      <c r="I190" s="144"/>
    </row>
    <row r="191" spans="1:9" ht="15.6">
      <c r="A191" s="11" t="s">
        <v>18</v>
      </c>
      <c r="B191" s="229" t="s">
        <v>510</v>
      </c>
      <c r="C191" s="165"/>
      <c r="D191" s="165"/>
      <c r="E191" s="318"/>
      <c r="F191" s="11"/>
      <c r="G191" s="14"/>
      <c r="H191" s="14"/>
      <c r="I191" s="144"/>
    </row>
    <row r="192" spans="1:9" ht="15.6">
      <c r="A192" s="11"/>
      <c r="B192" s="229" t="s">
        <v>511</v>
      </c>
      <c r="C192" s="165"/>
      <c r="D192" s="165"/>
      <c r="E192" s="318"/>
      <c r="F192" s="11" t="s">
        <v>52</v>
      </c>
      <c r="G192" s="14">
        <v>40</v>
      </c>
      <c r="H192" s="14"/>
      <c r="I192" s="157">
        <f>G192*H192</f>
        <v>0</v>
      </c>
    </row>
    <row r="193" spans="1:9" ht="15.6">
      <c r="A193" s="11"/>
      <c r="B193" s="229"/>
      <c r="C193" s="165"/>
      <c r="D193" s="165"/>
      <c r="E193" s="318"/>
      <c r="F193" s="295"/>
      <c r="G193" s="14"/>
      <c r="H193" s="14"/>
      <c r="I193" s="144"/>
    </row>
    <row r="194" spans="1:9" ht="15.6">
      <c r="A194" s="11" t="s">
        <v>19</v>
      </c>
      <c r="B194" s="229" t="s">
        <v>512</v>
      </c>
      <c r="C194" s="165"/>
      <c r="D194" s="165"/>
      <c r="E194" s="318"/>
      <c r="F194" s="295"/>
      <c r="G194" s="14"/>
      <c r="H194" s="14"/>
      <c r="I194" s="144"/>
    </row>
    <row r="195" spans="1:9" ht="15.6">
      <c r="A195" s="11"/>
      <c r="B195" s="229" t="s">
        <v>513</v>
      </c>
      <c r="C195" s="286"/>
      <c r="D195" s="286"/>
      <c r="E195" s="319"/>
      <c r="F195" s="11" t="s">
        <v>4</v>
      </c>
      <c r="G195" s="14">
        <f>G164+G167</f>
        <v>16.666666666666668</v>
      </c>
      <c r="H195" s="14"/>
      <c r="I195" s="144">
        <f>G195*H195</f>
        <v>0</v>
      </c>
    </row>
    <row r="196" spans="1:9" ht="15.6">
      <c r="A196" s="11"/>
      <c r="B196" s="230"/>
      <c r="C196" s="286"/>
      <c r="D196" s="286"/>
      <c r="E196" s="319"/>
      <c r="F196" s="199"/>
      <c r="G196" s="199"/>
      <c r="H196" s="14"/>
      <c r="I196" s="201"/>
    </row>
    <row r="197" spans="1:9" ht="15.6">
      <c r="A197" s="295"/>
      <c r="B197" s="230"/>
      <c r="C197" s="286"/>
      <c r="D197" s="286"/>
      <c r="E197" s="319"/>
      <c r="F197" s="199"/>
      <c r="G197" s="199"/>
      <c r="H197" s="200"/>
      <c r="I197" s="201"/>
    </row>
    <row r="198" spans="1:9" ht="15.6">
      <c r="A198" s="389"/>
      <c r="B198" s="390" t="s">
        <v>400</v>
      </c>
      <c r="C198" s="391"/>
      <c r="D198" s="391"/>
      <c r="E198" s="392"/>
      <c r="F198" s="393"/>
      <c r="G198" s="393"/>
      <c r="H198" s="394"/>
      <c r="I198" s="395">
        <f>SUM(I156:I197)</f>
        <v>0</v>
      </c>
    </row>
    <row r="199" spans="1:9" ht="15.6">
      <c r="A199" s="295"/>
      <c r="B199" s="198"/>
      <c r="C199" s="196"/>
      <c r="D199" s="196"/>
      <c r="E199" s="311"/>
      <c r="F199" s="186"/>
      <c r="G199" s="186"/>
      <c r="H199" s="187"/>
      <c r="I199" s="153"/>
    </row>
    <row r="200" spans="1:9" ht="15.6">
      <c r="A200" s="199"/>
      <c r="B200" s="320"/>
      <c r="C200" s="287"/>
      <c r="D200" s="287"/>
      <c r="E200" s="321"/>
      <c r="F200" s="199"/>
      <c r="G200" s="199"/>
      <c r="H200" s="200"/>
      <c r="I200" s="201"/>
    </row>
    <row r="201" spans="1:9" ht="15.6">
      <c r="A201" s="186"/>
      <c r="B201" s="125" t="s">
        <v>514</v>
      </c>
      <c r="C201" s="126"/>
      <c r="D201" s="126"/>
      <c r="E201" s="127"/>
      <c r="F201" s="327"/>
      <c r="G201" s="329"/>
      <c r="H201" s="5"/>
      <c r="I201" s="340"/>
    </row>
    <row r="202" spans="1:9" ht="15.6">
      <c r="A202" s="186"/>
      <c r="B202" s="322"/>
      <c r="C202" s="288"/>
      <c r="D202" s="288"/>
      <c r="E202" s="323"/>
      <c r="F202" s="327"/>
      <c r="G202" s="329"/>
      <c r="H202" s="5"/>
      <c r="I202" s="341"/>
    </row>
    <row r="203" spans="1:9" ht="15.6">
      <c r="A203" s="186"/>
      <c r="B203" s="125"/>
      <c r="C203" s="126"/>
      <c r="D203" s="126"/>
      <c r="E203" s="127"/>
      <c r="F203" s="327"/>
      <c r="G203" s="330"/>
      <c r="H203" s="5"/>
      <c r="I203" s="340"/>
    </row>
    <row r="204" spans="1:9" ht="15.6">
      <c r="A204" s="186"/>
      <c r="B204" s="125" t="s">
        <v>515</v>
      </c>
      <c r="C204" s="289" t="s">
        <v>57</v>
      </c>
      <c r="D204" s="279"/>
      <c r="E204" s="324"/>
      <c r="F204" s="5"/>
      <c r="G204" s="331" t="s">
        <v>58</v>
      </c>
      <c r="H204" s="9"/>
      <c r="I204" s="342" t="s">
        <v>516</v>
      </c>
    </row>
    <row r="205" spans="1:9" ht="15.6">
      <c r="A205" s="186"/>
      <c r="B205" s="325"/>
      <c r="C205" s="129"/>
      <c r="D205" s="291"/>
      <c r="E205" s="324"/>
      <c r="F205" s="5"/>
      <c r="G205" s="49"/>
      <c r="H205" s="9"/>
      <c r="I205" s="343"/>
    </row>
    <row r="206" spans="1:9" ht="15.6">
      <c r="A206" s="190"/>
      <c r="B206" s="125"/>
      <c r="C206" s="126"/>
      <c r="D206" s="291"/>
      <c r="E206" s="324"/>
      <c r="F206" s="5"/>
      <c r="G206" s="49"/>
      <c r="H206" s="9"/>
      <c r="I206" s="343"/>
    </row>
    <row r="207" spans="1:9" ht="15.6">
      <c r="A207" s="186"/>
      <c r="B207" s="130">
        <v>1</v>
      </c>
      <c r="C207" s="20" t="str">
        <f>B101</f>
        <v>ELEMENT No. 1: GATE</v>
      </c>
      <c r="D207" s="292"/>
      <c r="E207" s="324"/>
      <c r="F207" s="5"/>
      <c r="G207" s="332" t="s">
        <v>517</v>
      </c>
      <c r="H207" s="9"/>
      <c r="I207" s="344">
        <f>I137</f>
        <v>0</v>
      </c>
    </row>
    <row r="208" spans="1:9" ht="15.6">
      <c r="A208" s="186"/>
      <c r="B208" s="232"/>
      <c r="C208" s="290"/>
      <c r="D208" s="292"/>
      <c r="E208" s="324"/>
      <c r="F208" s="5"/>
      <c r="G208" s="49"/>
      <c r="H208" s="9"/>
      <c r="I208" s="344"/>
    </row>
    <row r="209" spans="1:9" ht="15.6">
      <c r="A209" s="186"/>
      <c r="B209" s="130">
        <v>2</v>
      </c>
      <c r="C209" s="20" t="str">
        <f>B145</f>
        <v>ELEMENT No. 2 : FENCE</v>
      </c>
      <c r="D209" s="292"/>
      <c r="E209" s="324"/>
      <c r="F209" s="5"/>
      <c r="G209" s="332" t="s">
        <v>61</v>
      </c>
      <c r="H209" s="337"/>
      <c r="I209" s="344">
        <f>I198</f>
        <v>0</v>
      </c>
    </row>
    <row r="210" spans="1:9" ht="15.6">
      <c r="A210" s="190"/>
      <c r="B210" s="232"/>
      <c r="C210" s="290"/>
      <c r="D210" s="291"/>
      <c r="E210" s="324"/>
      <c r="F210" s="5"/>
      <c r="G210" s="332"/>
      <c r="H210" s="337"/>
      <c r="I210" s="344"/>
    </row>
    <row r="211" spans="1:9" ht="15.6">
      <c r="A211" s="190"/>
      <c r="B211" s="232"/>
      <c r="C211" s="293"/>
      <c r="D211" s="293"/>
      <c r="E211" s="326"/>
      <c r="F211" s="328"/>
      <c r="G211" s="332"/>
      <c r="H211" s="328"/>
      <c r="I211" s="344"/>
    </row>
    <row r="212" spans="1:9" ht="15.6">
      <c r="A212" s="194"/>
      <c r="B212" s="232"/>
      <c r="C212" s="293"/>
      <c r="D212" s="293"/>
      <c r="E212" s="326"/>
      <c r="F212" s="328"/>
      <c r="G212" s="333"/>
      <c r="H212" s="328"/>
      <c r="I212" s="345"/>
    </row>
    <row r="213" spans="1:9" ht="15.6">
      <c r="A213" s="194"/>
      <c r="B213" s="18" t="s">
        <v>616</v>
      </c>
      <c r="C213" s="293"/>
      <c r="D213" s="293"/>
      <c r="E213" s="326"/>
      <c r="F213" s="328"/>
      <c r="G213" s="333"/>
      <c r="H213" s="328"/>
      <c r="I213" s="346">
        <f>SUM(I207:I212)</f>
        <v>0</v>
      </c>
    </row>
    <row r="214" spans="1:9" ht="15.6">
      <c r="A214" s="194"/>
      <c r="B214" s="18"/>
      <c r="C214" s="293"/>
      <c r="D214" s="293"/>
      <c r="E214" s="326"/>
      <c r="F214" s="328"/>
      <c r="G214" s="333"/>
      <c r="H214" s="328"/>
      <c r="I214" s="346"/>
    </row>
    <row r="215" spans="1:9" ht="15.6">
      <c r="A215" s="194"/>
      <c r="B215" s="18"/>
      <c r="C215" s="293"/>
      <c r="D215" s="293"/>
      <c r="E215" s="326"/>
      <c r="F215" s="328"/>
      <c r="G215" s="333"/>
      <c r="H215" s="328"/>
      <c r="I215" s="346"/>
    </row>
    <row r="216" spans="1:9">
      <c r="A216" s="164"/>
      <c r="B216" s="225"/>
      <c r="C216" s="225"/>
      <c r="D216" s="225"/>
      <c r="E216" s="225"/>
      <c r="F216" s="164"/>
      <c r="G216" s="227"/>
      <c r="H216" s="164"/>
      <c r="I216" s="164"/>
    </row>
    <row r="217" spans="1:9" ht="15.6">
      <c r="A217" s="164"/>
      <c r="B217" s="128" t="str">
        <f>B4</f>
        <v>PROPOSED MINI WATER SYSTEM REHABILITATION</v>
      </c>
      <c r="C217" s="225"/>
      <c r="D217" s="225"/>
      <c r="E217" s="225"/>
      <c r="F217" s="164"/>
      <c r="G217" s="227"/>
      <c r="H217" s="164"/>
      <c r="I217" s="164"/>
    </row>
    <row r="218" spans="1:9" ht="15.6">
      <c r="A218" s="164"/>
      <c r="B218" s="128" t="str">
        <f>B5</f>
        <v>CAANOOLE VILLAGE  AFGOYE DISTRICT</v>
      </c>
      <c r="C218" s="225"/>
      <c r="D218" s="225"/>
      <c r="E218" s="225"/>
      <c r="F218" s="164"/>
      <c r="G218" s="227"/>
      <c r="H218" s="164"/>
      <c r="I218" s="164"/>
    </row>
    <row r="219" spans="1:9" ht="15.6">
      <c r="A219" s="164"/>
      <c r="B219" s="128"/>
      <c r="C219" s="225"/>
      <c r="D219" s="225"/>
      <c r="E219" s="225"/>
      <c r="F219" s="164"/>
      <c r="G219" s="227"/>
      <c r="H219" s="164"/>
      <c r="I219" s="164"/>
    </row>
    <row r="220" spans="1:9" ht="15.6">
      <c r="A220" s="164"/>
      <c r="B220" s="128" t="str">
        <f>B7</f>
        <v>SECTION 6 : PIPELINE AND FENCE</v>
      </c>
      <c r="C220" s="225"/>
      <c r="D220" s="225"/>
      <c r="E220" s="225"/>
      <c r="F220" s="164"/>
      <c r="G220" s="227"/>
      <c r="H220" s="164"/>
      <c r="I220" s="164"/>
    </row>
    <row r="221" spans="1:9" ht="15.6">
      <c r="A221" s="164"/>
      <c r="B221" s="128"/>
      <c r="C221" s="225"/>
      <c r="D221" s="225"/>
      <c r="E221" s="225"/>
      <c r="F221" s="164"/>
      <c r="G221" s="227"/>
      <c r="H221" s="164"/>
      <c r="I221" s="164"/>
    </row>
    <row r="222" spans="1:9" ht="15.6">
      <c r="A222" s="164"/>
      <c r="B222" s="128" t="s">
        <v>105</v>
      </c>
      <c r="C222" s="225"/>
      <c r="D222" s="225"/>
      <c r="E222" s="225"/>
      <c r="F222" s="164"/>
      <c r="G222" s="227"/>
      <c r="H222" s="164"/>
      <c r="I222" s="164"/>
    </row>
    <row r="223" spans="1:9">
      <c r="A223" s="164"/>
      <c r="B223" s="225"/>
      <c r="C223" s="225"/>
      <c r="D223" s="225"/>
      <c r="E223" s="225"/>
      <c r="F223" s="164"/>
      <c r="G223" s="227"/>
      <c r="H223" s="164"/>
      <c r="I223" s="164"/>
    </row>
    <row r="224" spans="1:9" ht="15.6">
      <c r="A224" s="164"/>
      <c r="B224" s="12" t="s">
        <v>4</v>
      </c>
      <c r="C224" s="12" t="s">
        <v>56</v>
      </c>
      <c r="D224" s="19"/>
      <c r="E224" s="13"/>
      <c r="F224" s="11"/>
      <c r="G224" s="35" t="s">
        <v>58</v>
      </c>
      <c r="H224" s="14"/>
      <c r="I224" s="152" t="s">
        <v>516</v>
      </c>
    </row>
    <row r="225" spans="1:9" ht="15.6">
      <c r="A225" s="164"/>
      <c r="B225" s="12"/>
      <c r="C225" s="12"/>
      <c r="D225" s="19"/>
      <c r="E225" s="13"/>
      <c r="F225" s="11"/>
      <c r="G225" s="35"/>
      <c r="H225" s="14"/>
      <c r="I225" s="152"/>
    </row>
    <row r="226" spans="1:9">
      <c r="A226" s="164"/>
      <c r="B226" s="225"/>
      <c r="C226" s="225"/>
      <c r="D226" s="225"/>
      <c r="E226" s="225"/>
      <c r="F226" s="164"/>
      <c r="G226" s="227"/>
      <c r="H226" s="164"/>
      <c r="I226" s="380"/>
    </row>
    <row r="227" spans="1:9" ht="15.6">
      <c r="A227" s="164"/>
      <c r="B227" s="130">
        <v>1</v>
      </c>
      <c r="C227" s="135" t="str">
        <f>B9</f>
        <v>PIPELINE</v>
      </c>
      <c r="D227" s="225"/>
      <c r="E227" s="225"/>
      <c r="F227" s="164"/>
      <c r="G227" s="227"/>
      <c r="H227" s="164"/>
      <c r="I227" s="144">
        <f>I89</f>
        <v>0</v>
      </c>
    </row>
    <row r="228" spans="1:9" ht="15.6">
      <c r="A228" s="164"/>
      <c r="B228" s="225"/>
      <c r="C228" s="225"/>
      <c r="D228" s="225"/>
      <c r="E228" s="225"/>
      <c r="F228" s="164"/>
      <c r="G228" s="227"/>
      <c r="H228" s="164"/>
      <c r="I228" s="144"/>
    </row>
    <row r="229" spans="1:9">
      <c r="A229" s="164"/>
      <c r="B229" s="225"/>
      <c r="C229" s="225"/>
      <c r="D229" s="225"/>
      <c r="E229" s="225"/>
      <c r="F229" s="164"/>
      <c r="G229" s="227"/>
      <c r="H229" s="164"/>
      <c r="I229" s="380"/>
    </row>
    <row r="230" spans="1:9" ht="15.6">
      <c r="A230" s="164"/>
      <c r="B230" s="130">
        <v>2</v>
      </c>
      <c r="C230" s="379" t="str">
        <f>B99</f>
        <v>FENCE AND GATE</v>
      </c>
      <c r="D230" s="225"/>
      <c r="E230" s="225"/>
      <c r="F230" s="164"/>
      <c r="G230" s="227"/>
      <c r="H230" s="164"/>
      <c r="I230" s="144">
        <f>I213</f>
        <v>0</v>
      </c>
    </row>
    <row r="231" spans="1:9" ht="15.6">
      <c r="A231" s="164"/>
      <c r="B231" s="36"/>
      <c r="C231" s="379"/>
      <c r="D231" s="225"/>
      <c r="E231" s="225"/>
      <c r="F231" s="164"/>
      <c r="G231" s="227"/>
      <c r="H231" s="164"/>
      <c r="I231" s="144"/>
    </row>
    <row r="232" spans="1:9" ht="15.6">
      <c r="A232" s="164"/>
      <c r="B232" s="36"/>
      <c r="C232" s="379"/>
      <c r="D232" s="225"/>
      <c r="E232" s="225"/>
      <c r="F232" s="164"/>
      <c r="G232" s="227"/>
      <c r="H232" s="164"/>
      <c r="I232" s="145"/>
    </row>
    <row r="233" spans="1:9">
      <c r="A233" s="164"/>
      <c r="B233" s="225"/>
      <c r="C233" s="225"/>
      <c r="D233" s="225"/>
      <c r="E233" s="225"/>
      <c r="F233" s="164"/>
      <c r="G233" s="227"/>
      <c r="H233" s="164"/>
      <c r="I233" s="164"/>
    </row>
    <row r="234" spans="1:9" ht="15.6">
      <c r="A234" s="164"/>
      <c r="B234" s="18" t="s">
        <v>615</v>
      </c>
      <c r="C234" s="225"/>
      <c r="D234" s="225"/>
      <c r="E234" s="225"/>
      <c r="F234" s="26" t="s">
        <v>53</v>
      </c>
      <c r="G234" s="227"/>
      <c r="H234" s="164"/>
      <c r="I234" s="145">
        <f>I227+I230</f>
        <v>0</v>
      </c>
    </row>
    <row r="235" spans="1:9" ht="15.6">
      <c r="A235" s="11"/>
      <c r="B235" s="132"/>
      <c r="C235" s="13"/>
      <c r="D235" s="13"/>
      <c r="E235" s="20"/>
      <c r="F235" s="11"/>
      <c r="G235" s="139"/>
      <c r="H235" s="14"/>
      <c r="I235" s="145"/>
    </row>
    <row r="236" spans="1:9" ht="15">
      <c r="A236" s="5"/>
      <c r="B236" s="464"/>
      <c r="C236" s="465"/>
      <c r="D236" s="465"/>
      <c r="E236" s="466"/>
      <c r="F236" s="48"/>
      <c r="G236" s="9"/>
      <c r="H236" s="137"/>
      <c r="I236" s="153"/>
    </row>
    <row r="237" spans="1:9" ht="16.2" thickBot="1">
      <c r="A237" s="11"/>
      <c r="B237" s="12" t="s">
        <v>431</v>
      </c>
      <c r="C237" s="13"/>
      <c r="D237" s="24"/>
      <c r="E237" s="13"/>
      <c r="F237" s="26" t="s">
        <v>53</v>
      </c>
      <c r="G237" s="14"/>
      <c r="H237" s="25"/>
      <c r="I237" s="154">
        <f>I234</f>
        <v>0</v>
      </c>
    </row>
    <row r="238" spans="1:9" ht="16.2" thickTop="1">
      <c r="A238" s="11"/>
      <c r="B238" s="18"/>
      <c r="C238" s="24"/>
      <c r="D238" s="24"/>
      <c r="E238" s="24"/>
      <c r="F238" s="15"/>
      <c r="G238" s="14"/>
      <c r="H238" s="25"/>
      <c r="I238" s="145"/>
    </row>
    <row r="239" spans="1:9" ht="15.6">
      <c r="A239" s="30"/>
      <c r="B239" s="46"/>
      <c r="C239" s="32"/>
      <c r="D239" s="32"/>
      <c r="E239" s="32"/>
      <c r="F239" s="356"/>
      <c r="G239" s="33"/>
      <c r="H239" s="357"/>
      <c r="I239" s="148"/>
    </row>
  </sheetData>
  <mergeCells count="3">
    <mergeCell ref="B2:E2"/>
    <mergeCell ref="B54:E54"/>
    <mergeCell ref="B236:E236"/>
  </mergeCells>
  <pageMargins left="0.7" right="0.7" top="0.75" bottom="0.75" header="0.3" footer="0.3"/>
  <pageSetup scale="49" orientation="portrait" horizontalDpi="1200" verticalDpi="1200" r:id="rId1"/>
  <rowBreaks count="1" manualBreakCount="1">
    <brk id="152" max="8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0"/>
  <sheetViews>
    <sheetView view="pageBreakPreview" zoomScale="99" zoomScaleNormal="100" zoomScaleSheetLayoutView="99" workbookViewId="0">
      <selection activeCell="H14" sqref="H14"/>
    </sheetView>
  </sheetViews>
  <sheetFormatPr defaultColWidth="9.109375" defaultRowHeight="14.4"/>
  <cols>
    <col min="1" max="1" width="9.109375" style="402"/>
    <col min="2" max="2" width="45.44140625" style="403" customWidth="1"/>
    <col min="3" max="4" width="9.109375" style="404"/>
    <col min="5" max="5" width="9.5546875" style="405" bestFit="1" customWidth="1"/>
    <col min="6" max="6" width="10.44140625" style="405" customWidth="1"/>
    <col min="7" max="16384" width="9.109375" style="402"/>
  </cols>
  <sheetData>
    <row r="1" spans="1:16">
      <c r="F1" s="406"/>
    </row>
    <row r="2" spans="1:16" ht="15.6" customHeight="1">
      <c r="A2" s="128" t="s">
        <v>760</v>
      </c>
      <c r="B2" s="128"/>
      <c r="C2" s="128"/>
      <c r="D2" s="128"/>
      <c r="E2" s="128"/>
      <c r="F2" s="128"/>
      <c r="G2" s="408"/>
    </row>
    <row r="3" spans="1:16" ht="16.2" thickBot="1">
      <c r="A3" s="128" t="s">
        <v>763</v>
      </c>
      <c r="B3" s="128"/>
      <c r="C3" s="128"/>
      <c r="D3" s="128"/>
      <c r="E3" s="128"/>
      <c r="F3" s="128"/>
      <c r="G3" s="409"/>
      <c r="H3" s="409"/>
    </row>
    <row r="4" spans="1:16" s="411" customFormat="1">
      <c r="A4" s="479" t="s">
        <v>726</v>
      </c>
      <c r="B4" s="480"/>
      <c r="C4" s="480"/>
      <c r="D4" s="480"/>
      <c r="E4" s="480"/>
      <c r="F4" s="481"/>
      <c r="G4" s="409"/>
      <c r="H4" s="409"/>
      <c r="I4" s="410"/>
      <c r="J4" s="410"/>
      <c r="K4" s="410"/>
      <c r="L4" s="410"/>
      <c r="M4" s="410"/>
      <c r="N4" s="410"/>
      <c r="O4" s="410"/>
      <c r="P4" s="410"/>
    </row>
    <row r="5" spans="1:16" s="411" customFormat="1">
      <c r="A5" s="412"/>
      <c r="B5" s="413" t="s">
        <v>1</v>
      </c>
      <c r="C5" s="413" t="s">
        <v>2</v>
      </c>
      <c r="D5" s="413" t="s">
        <v>727</v>
      </c>
      <c r="E5" s="413" t="s">
        <v>728</v>
      </c>
      <c r="F5" s="413" t="s">
        <v>516</v>
      </c>
      <c r="G5" s="409"/>
      <c r="H5" s="409"/>
      <c r="I5" s="410"/>
      <c r="J5" s="410"/>
      <c r="K5" s="410"/>
      <c r="L5" s="410"/>
      <c r="M5" s="410"/>
      <c r="N5" s="410"/>
      <c r="O5" s="410"/>
      <c r="P5" s="410"/>
    </row>
    <row r="6" spans="1:16" ht="31.2">
      <c r="A6" s="414">
        <v>1</v>
      </c>
      <c r="B6" s="415" t="s">
        <v>729</v>
      </c>
      <c r="C6" s="416" t="s">
        <v>730</v>
      </c>
      <c r="D6" s="417">
        <f>2.68*2.22</f>
        <v>5.9496000000000011</v>
      </c>
      <c r="E6" s="418"/>
      <c r="F6" s="419">
        <f>D6*E6</f>
        <v>0</v>
      </c>
    </row>
    <row r="7" spans="1:16" ht="31.2">
      <c r="A7" s="420">
        <v>2</v>
      </c>
      <c r="B7" s="421" t="s">
        <v>731</v>
      </c>
      <c r="C7" s="422" t="s">
        <v>732</v>
      </c>
      <c r="D7" s="422">
        <f>2.68*2.22*0.3</f>
        <v>1.7848800000000002</v>
      </c>
      <c r="E7" s="423"/>
      <c r="F7" s="423">
        <f>D7*E7</f>
        <v>0</v>
      </c>
    </row>
    <row r="8" spans="1:16" ht="46.8">
      <c r="A8" s="420">
        <v>3</v>
      </c>
      <c r="B8" s="421" t="s">
        <v>733</v>
      </c>
      <c r="C8" s="422" t="s">
        <v>732</v>
      </c>
      <c r="D8" s="422">
        <f>2.68*2.22*0.05</f>
        <v>0.29748000000000008</v>
      </c>
      <c r="E8" s="423"/>
      <c r="F8" s="423">
        <f t="shared" ref="F8:F27" si="0">D8*E8</f>
        <v>0</v>
      </c>
    </row>
    <row r="9" spans="1:16" ht="31.2">
      <c r="A9" s="420">
        <v>4</v>
      </c>
      <c r="B9" s="421" t="s">
        <v>734</v>
      </c>
      <c r="C9" s="422" t="s">
        <v>732</v>
      </c>
      <c r="D9" s="422">
        <f>2.68*2.22*0.25</f>
        <v>1.4874000000000003</v>
      </c>
      <c r="E9" s="423"/>
      <c r="F9" s="423">
        <f t="shared" si="0"/>
        <v>0</v>
      </c>
    </row>
    <row r="10" spans="1:16" ht="31.2">
      <c r="A10" s="420">
        <v>5</v>
      </c>
      <c r="B10" s="421" t="s">
        <v>735</v>
      </c>
      <c r="C10" s="422" t="s">
        <v>732</v>
      </c>
      <c r="D10" s="422">
        <f>2.68*2.22*0.1</f>
        <v>0.59496000000000016</v>
      </c>
      <c r="E10" s="423"/>
      <c r="F10" s="423">
        <f t="shared" si="0"/>
        <v>0</v>
      </c>
    </row>
    <row r="11" spans="1:16" ht="31.2">
      <c r="A11" s="420">
        <v>6</v>
      </c>
      <c r="B11" s="424" t="s">
        <v>736</v>
      </c>
      <c r="C11" s="425" t="s">
        <v>732</v>
      </c>
      <c r="D11" s="425">
        <f>(1.58*0.55*1)+(1.58*0.6*0.2)</f>
        <v>1.0586000000000002</v>
      </c>
      <c r="E11" s="426"/>
      <c r="F11" s="426">
        <f t="shared" si="0"/>
        <v>0</v>
      </c>
    </row>
    <row r="12" spans="1:16" ht="31.2">
      <c r="A12" s="420">
        <v>7</v>
      </c>
      <c r="B12" s="415" t="s">
        <v>737</v>
      </c>
      <c r="C12" s="422" t="s">
        <v>732</v>
      </c>
      <c r="D12" s="422">
        <f>1.58*0.2*0.1</f>
        <v>3.160000000000001E-2</v>
      </c>
      <c r="E12" s="423"/>
      <c r="F12" s="423">
        <f t="shared" si="0"/>
        <v>0</v>
      </c>
    </row>
    <row r="13" spans="1:16" ht="46.8">
      <c r="A13" s="427">
        <v>8</v>
      </c>
      <c r="B13" s="421" t="s">
        <v>738</v>
      </c>
      <c r="C13" s="428" t="s">
        <v>730</v>
      </c>
      <c r="D13" s="428">
        <v>7</v>
      </c>
      <c r="E13" s="429"/>
      <c r="F13" s="429">
        <f t="shared" si="0"/>
        <v>0</v>
      </c>
    </row>
    <row r="14" spans="1:16" ht="16.2">
      <c r="A14" s="420">
        <v>9</v>
      </c>
      <c r="B14" s="421" t="s">
        <v>739</v>
      </c>
      <c r="C14" s="422" t="s">
        <v>730</v>
      </c>
      <c r="D14" s="422">
        <v>7</v>
      </c>
      <c r="E14" s="423"/>
      <c r="F14" s="423">
        <f t="shared" si="0"/>
        <v>0</v>
      </c>
    </row>
    <row r="15" spans="1:16" ht="16.2">
      <c r="A15" s="420">
        <v>10</v>
      </c>
      <c r="B15" s="421" t="s">
        <v>740</v>
      </c>
      <c r="C15" s="422" t="s">
        <v>732</v>
      </c>
      <c r="D15" s="422">
        <v>0.3</v>
      </c>
      <c r="E15" s="423"/>
      <c r="F15" s="423">
        <f t="shared" si="0"/>
        <v>0</v>
      </c>
    </row>
    <row r="16" spans="1:16" ht="15.6">
      <c r="A16" s="420">
        <v>11</v>
      </c>
      <c r="B16" s="421" t="s">
        <v>741</v>
      </c>
      <c r="C16" s="422" t="s">
        <v>742</v>
      </c>
      <c r="D16" s="422">
        <v>4</v>
      </c>
      <c r="E16" s="423"/>
      <c r="F16" s="423">
        <f t="shared" si="0"/>
        <v>0</v>
      </c>
    </row>
    <row r="17" spans="1:6" ht="15.6">
      <c r="A17" s="430"/>
      <c r="B17" s="430" t="s">
        <v>743</v>
      </c>
      <c r="C17" s="431"/>
      <c r="D17" s="431"/>
      <c r="E17" s="432"/>
      <c r="F17" s="419">
        <f t="shared" si="0"/>
        <v>0</v>
      </c>
    </row>
    <row r="18" spans="1:6" ht="15.6">
      <c r="A18" s="433">
        <v>12</v>
      </c>
      <c r="B18" s="434" t="s">
        <v>744</v>
      </c>
      <c r="C18" s="435" t="s">
        <v>742</v>
      </c>
      <c r="D18" s="436">
        <v>2</v>
      </c>
      <c r="E18" s="418"/>
      <c r="F18" s="419">
        <f t="shared" si="0"/>
        <v>0</v>
      </c>
    </row>
    <row r="19" spans="1:6" ht="16.2">
      <c r="A19" s="433">
        <v>13</v>
      </c>
      <c r="B19" s="434" t="s">
        <v>745</v>
      </c>
      <c r="C19" s="435" t="s">
        <v>742</v>
      </c>
      <c r="D19" s="436">
        <v>2</v>
      </c>
      <c r="E19" s="418"/>
      <c r="F19" s="419">
        <f t="shared" si="0"/>
        <v>0</v>
      </c>
    </row>
    <row r="20" spans="1:6" ht="15.6">
      <c r="A20" s="433">
        <v>14</v>
      </c>
      <c r="B20" s="434" t="s">
        <v>746</v>
      </c>
      <c r="C20" s="435" t="s">
        <v>742</v>
      </c>
      <c r="D20" s="436">
        <v>2</v>
      </c>
      <c r="E20" s="418"/>
      <c r="F20" s="419">
        <f t="shared" si="0"/>
        <v>0</v>
      </c>
    </row>
    <row r="21" spans="1:6" ht="15.6">
      <c r="A21" s="433">
        <v>15</v>
      </c>
      <c r="B21" s="434" t="s">
        <v>747</v>
      </c>
      <c r="C21" s="435" t="s">
        <v>742</v>
      </c>
      <c r="D21" s="436">
        <v>1</v>
      </c>
      <c r="E21" s="418"/>
      <c r="F21" s="419">
        <f t="shared" si="0"/>
        <v>0</v>
      </c>
    </row>
    <row r="22" spans="1:6" ht="15.6">
      <c r="A22" s="433">
        <v>16</v>
      </c>
      <c r="B22" s="434" t="s">
        <v>748</v>
      </c>
      <c r="C22" s="435" t="s">
        <v>742</v>
      </c>
      <c r="D22" s="436">
        <v>6</v>
      </c>
      <c r="E22" s="418"/>
      <c r="F22" s="419">
        <f t="shared" si="0"/>
        <v>0</v>
      </c>
    </row>
    <row r="23" spans="1:6" ht="15.6">
      <c r="A23" s="433">
        <v>17</v>
      </c>
      <c r="B23" s="434" t="s">
        <v>749</v>
      </c>
      <c r="C23" s="435" t="s">
        <v>742</v>
      </c>
      <c r="D23" s="436">
        <v>6</v>
      </c>
      <c r="E23" s="418"/>
      <c r="F23" s="419">
        <f t="shared" si="0"/>
        <v>0</v>
      </c>
    </row>
    <row r="24" spans="1:6" ht="31.2">
      <c r="A24" s="433">
        <v>18</v>
      </c>
      <c r="B24" s="434" t="s">
        <v>750</v>
      </c>
      <c r="C24" s="435" t="s">
        <v>742</v>
      </c>
      <c r="D24" s="436">
        <v>6</v>
      </c>
      <c r="E24" s="418"/>
      <c r="F24" s="419">
        <f t="shared" si="0"/>
        <v>0</v>
      </c>
    </row>
    <row r="25" spans="1:6" ht="15.6">
      <c r="A25" s="433">
        <v>19</v>
      </c>
      <c r="B25" s="434" t="s">
        <v>751</v>
      </c>
      <c r="C25" s="435" t="s">
        <v>742</v>
      </c>
      <c r="D25" s="436">
        <v>6</v>
      </c>
      <c r="E25" s="418"/>
      <c r="F25" s="419">
        <f t="shared" si="0"/>
        <v>0</v>
      </c>
    </row>
    <row r="26" spans="1:6" s="442" customFormat="1" ht="44.4">
      <c r="A26" s="437">
        <v>20</v>
      </c>
      <c r="B26" s="427" t="s">
        <v>752</v>
      </c>
      <c r="C26" s="438" t="s">
        <v>29</v>
      </c>
      <c r="D26" s="439">
        <v>1</v>
      </c>
      <c r="E26" s="440"/>
      <c r="F26" s="441">
        <f t="shared" si="0"/>
        <v>0</v>
      </c>
    </row>
    <row r="27" spans="1:6" s="442" customFormat="1" ht="28.8">
      <c r="A27" s="443">
        <v>21</v>
      </c>
      <c r="B27" s="444" t="s">
        <v>753</v>
      </c>
      <c r="C27" s="445" t="s">
        <v>29</v>
      </c>
      <c r="D27" s="439">
        <v>1</v>
      </c>
      <c r="E27" s="440"/>
      <c r="F27" s="441">
        <f t="shared" si="0"/>
        <v>0</v>
      </c>
    </row>
    <row r="28" spans="1:6" s="442" customFormat="1" ht="15.6">
      <c r="A28" s="446"/>
      <c r="B28" s="446" t="s">
        <v>754</v>
      </c>
      <c r="C28" s="447"/>
      <c r="D28" s="447"/>
      <c r="E28" s="448"/>
      <c r="F28" s="448">
        <f>SUM(F7:F27)</f>
        <v>0</v>
      </c>
    </row>
    <row r="29" spans="1:6" ht="15.6">
      <c r="A29" s="449"/>
      <c r="B29" s="449" t="s">
        <v>755</v>
      </c>
      <c r="C29" s="450"/>
      <c r="D29" s="450">
        <v>2</v>
      </c>
      <c r="E29" s="451"/>
      <c r="F29" s="451">
        <f>F28*D29</f>
        <v>0</v>
      </c>
    </row>
    <row r="30" spans="1:6" ht="15.6">
      <c r="A30" s="452"/>
      <c r="B30" s="453" t="s">
        <v>756</v>
      </c>
      <c r="C30" s="454"/>
      <c r="D30" s="454"/>
      <c r="E30" s="455"/>
      <c r="F30" s="456">
        <f>SUM(F29)</f>
        <v>0</v>
      </c>
    </row>
  </sheetData>
  <mergeCells count="1">
    <mergeCell ref="A4:F4"/>
  </mergeCells>
  <pageMargins left="0.7" right="0.7" top="0.75" bottom="0.75" header="0.3" footer="0.3"/>
  <pageSetup scale="97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6"/>
  <sheetViews>
    <sheetView tabSelected="1" view="pageBreakPreview" topLeftCell="A31" zoomScale="115" zoomScaleNormal="100" zoomScaleSheetLayoutView="115" workbookViewId="0">
      <selection activeCell="B7" sqref="B7"/>
    </sheetView>
  </sheetViews>
  <sheetFormatPr defaultColWidth="9.109375" defaultRowHeight="15"/>
  <cols>
    <col min="1" max="1" width="14.109375" style="223" customWidth="1"/>
    <col min="2" max="2" width="72.33203125" style="210" customWidth="1"/>
    <col min="3" max="3" width="17.33203125" style="224" customWidth="1"/>
    <col min="4" max="4" width="21.88671875" style="388" customWidth="1"/>
    <col min="5" max="5" width="17.33203125" style="206" bestFit="1" customWidth="1"/>
    <col min="6" max="6" width="13.5546875" style="206" bestFit="1" customWidth="1"/>
    <col min="7" max="245" width="9.109375" style="206"/>
    <col min="246" max="246" width="9.5546875" style="206" customWidth="1"/>
    <col min="247" max="247" width="71.109375" style="206" customWidth="1"/>
    <col min="248" max="248" width="16.33203125" style="206" customWidth="1"/>
    <col min="249" max="249" width="21.88671875" style="206" customWidth="1"/>
    <col min="250" max="250" width="4.109375" style="206" customWidth="1"/>
    <col min="251" max="501" width="9.109375" style="206"/>
    <col min="502" max="502" width="9.5546875" style="206" customWidth="1"/>
    <col min="503" max="503" width="71.109375" style="206" customWidth="1"/>
    <col min="504" max="504" width="16.33203125" style="206" customWidth="1"/>
    <col min="505" max="505" width="21.88671875" style="206" customWidth="1"/>
    <col min="506" max="506" width="4.109375" style="206" customWidth="1"/>
    <col min="507" max="757" width="9.109375" style="206"/>
    <col min="758" max="758" width="9.5546875" style="206" customWidth="1"/>
    <col min="759" max="759" width="71.109375" style="206" customWidth="1"/>
    <col min="760" max="760" width="16.33203125" style="206" customWidth="1"/>
    <col min="761" max="761" width="21.88671875" style="206" customWidth="1"/>
    <col min="762" max="762" width="4.109375" style="206" customWidth="1"/>
    <col min="763" max="1013" width="9.109375" style="206"/>
    <col min="1014" max="1014" width="9.5546875" style="206" customWidth="1"/>
    <col min="1015" max="1015" width="71.109375" style="206" customWidth="1"/>
    <col min="1016" max="1016" width="16.33203125" style="206" customWidth="1"/>
    <col min="1017" max="1017" width="21.88671875" style="206" customWidth="1"/>
    <col min="1018" max="1018" width="4.109375" style="206" customWidth="1"/>
    <col min="1019" max="1269" width="9.109375" style="206"/>
    <col min="1270" max="1270" width="9.5546875" style="206" customWidth="1"/>
    <col min="1271" max="1271" width="71.109375" style="206" customWidth="1"/>
    <col min="1272" max="1272" width="16.33203125" style="206" customWidth="1"/>
    <col min="1273" max="1273" width="21.88671875" style="206" customWidth="1"/>
    <col min="1274" max="1274" width="4.109375" style="206" customWidth="1"/>
    <col min="1275" max="1525" width="9.109375" style="206"/>
    <col min="1526" max="1526" width="9.5546875" style="206" customWidth="1"/>
    <col min="1527" max="1527" width="71.109375" style="206" customWidth="1"/>
    <col min="1528" max="1528" width="16.33203125" style="206" customWidth="1"/>
    <col min="1529" max="1529" width="21.88671875" style="206" customWidth="1"/>
    <col min="1530" max="1530" width="4.109375" style="206" customWidth="1"/>
    <col min="1531" max="1781" width="9.109375" style="206"/>
    <col min="1782" max="1782" width="9.5546875" style="206" customWidth="1"/>
    <col min="1783" max="1783" width="71.109375" style="206" customWidth="1"/>
    <col min="1784" max="1784" width="16.33203125" style="206" customWidth="1"/>
    <col min="1785" max="1785" width="21.88671875" style="206" customWidth="1"/>
    <col min="1786" max="1786" width="4.109375" style="206" customWidth="1"/>
    <col min="1787" max="2037" width="9.109375" style="206"/>
    <col min="2038" max="2038" width="9.5546875" style="206" customWidth="1"/>
    <col min="2039" max="2039" width="71.109375" style="206" customWidth="1"/>
    <col min="2040" max="2040" width="16.33203125" style="206" customWidth="1"/>
    <col min="2041" max="2041" width="21.88671875" style="206" customWidth="1"/>
    <col min="2042" max="2042" width="4.109375" style="206" customWidth="1"/>
    <col min="2043" max="2293" width="9.109375" style="206"/>
    <col min="2294" max="2294" width="9.5546875" style="206" customWidth="1"/>
    <col min="2295" max="2295" width="71.109375" style="206" customWidth="1"/>
    <col min="2296" max="2296" width="16.33203125" style="206" customWidth="1"/>
    <col min="2297" max="2297" width="21.88671875" style="206" customWidth="1"/>
    <col min="2298" max="2298" width="4.109375" style="206" customWidth="1"/>
    <col min="2299" max="2549" width="9.109375" style="206"/>
    <col min="2550" max="2550" width="9.5546875" style="206" customWidth="1"/>
    <col min="2551" max="2551" width="71.109375" style="206" customWidth="1"/>
    <col min="2552" max="2552" width="16.33203125" style="206" customWidth="1"/>
    <col min="2553" max="2553" width="21.88671875" style="206" customWidth="1"/>
    <col min="2554" max="2554" width="4.109375" style="206" customWidth="1"/>
    <col min="2555" max="2805" width="9.109375" style="206"/>
    <col min="2806" max="2806" width="9.5546875" style="206" customWidth="1"/>
    <col min="2807" max="2807" width="71.109375" style="206" customWidth="1"/>
    <col min="2808" max="2808" width="16.33203125" style="206" customWidth="1"/>
    <col min="2809" max="2809" width="21.88671875" style="206" customWidth="1"/>
    <col min="2810" max="2810" width="4.109375" style="206" customWidth="1"/>
    <col min="2811" max="3061" width="9.109375" style="206"/>
    <col min="3062" max="3062" width="9.5546875" style="206" customWidth="1"/>
    <col min="3063" max="3063" width="71.109375" style="206" customWidth="1"/>
    <col min="3064" max="3064" width="16.33203125" style="206" customWidth="1"/>
    <col min="3065" max="3065" width="21.88671875" style="206" customWidth="1"/>
    <col min="3066" max="3066" width="4.109375" style="206" customWidth="1"/>
    <col min="3067" max="3317" width="9.109375" style="206"/>
    <col min="3318" max="3318" width="9.5546875" style="206" customWidth="1"/>
    <col min="3319" max="3319" width="71.109375" style="206" customWidth="1"/>
    <col min="3320" max="3320" width="16.33203125" style="206" customWidth="1"/>
    <col min="3321" max="3321" width="21.88671875" style="206" customWidth="1"/>
    <col min="3322" max="3322" width="4.109375" style="206" customWidth="1"/>
    <col min="3323" max="3573" width="9.109375" style="206"/>
    <col min="3574" max="3574" width="9.5546875" style="206" customWidth="1"/>
    <col min="3575" max="3575" width="71.109375" style="206" customWidth="1"/>
    <col min="3576" max="3576" width="16.33203125" style="206" customWidth="1"/>
    <col min="3577" max="3577" width="21.88671875" style="206" customWidth="1"/>
    <col min="3578" max="3578" width="4.109375" style="206" customWidth="1"/>
    <col min="3579" max="3829" width="9.109375" style="206"/>
    <col min="3830" max="3830" width="9.5546875" style="206" customWidth="1"/>
    <col min="3831" max="3831" width="71.109375" style="206" customWidth="1"/>
    <col min="3832" max="3832" width="16.33203125" style="206" customWidth="1"/>
    <col min="3833" max="3833" width="21.88671875" style="206" customWidth="1"/>
    <col min="3834" max="3834" width="4.109375" style="206" customWidth="1"/>
    <col min="3835" max="4085" width="9.109375" style="206"/>
    <col min="4086" max="4086" width="9.5546875" style="206" customWidth="1"/>
    <col min="4087" max="4087" width="71.109375" style="206" customWidth="1"/>
    <col min="4088" max="4088" width="16.33203125" style="206" customWidth="1"/>
    <col min="4089" max="4089" width="21.88671875" style="206" customWidth="1"/>
    <col min="4090" max="4090" width="4.109375" style="206" customWidth="1"/>
    <col min="4091" max="4341" width="9.109375" style="206"/>
    <col min="4342" max="4342" width="9.5546875" style="206" customWidth="1"/>
    <col min="4343" max="4343" width="71.109375" style="206" customWidth="1"/>
    <col min="4344" max="4344" width="16.33203125" style="206" customWidth="1"/>
    <col min="4345" max="4345" width="21.88671875" style="206" customWidth="1"/>
    <col min="4346" max="4346" width="4.109375" style="206" customWidth="1"/>
    <col min="4347" max="4597" width="9.109375" style="206"/>
    <col min="4598" max="4598" width="9.5546875" style="206" customWidth="1"/>
    <col min="4599" max="4599" width="71.109375" style="206" customWidth="1"/>
    <col min="4600" max="4600" width="16.33203125" style="206" customWidth="1"/>
    <col min="4601" max="4601" width="21.88671875" style="206" customWidth="1"/>
    <col min="4602" max="4602" width="4.109375" style="206" customWidth="1"/>
    <col min="4603" max="4853" width="9.109375" style="206"/>
    <col min="4854" max="4854" width="9.5546875" style="206" customWidth="1"/>
    <col min="4855" max="4855" width="71.109375" style="206" customWidth="1"/>
    <col min="4856" max="4856" width="16.33203125" style="206" customWidth="1"/>
    <col min="4857" max="4857" width="21.88671875" style="206" customWidth="1"/>
    <col min="4858" max="4858" width="4.109375" style="206" customWidth="1"/>
    <col min="4859" max="5109" width="9.109375" style="206"/>
    <col min="5110" max="5110" width="9.5546875" style="206" customWidth="1"/>
    <col min="5111" max="5111" width="71.109375" style="206" customWidth="1"/>
    <col min="5112" max="5112" width="16.33203125" style="206" customWidth="1"/>
    <col min="5113" max="5113" width="21.88671875" style="206" customWidth="1"/>
    <col min="5114" max="5114" width="4.109375" style="206" customWidth="1"/>
    <col min="5115" max="5365" width="9.109375" style="206"/>
    <col min="5366" max="5366" width="9.5546875" style="206" customWidth="1"/>
    <col min="5367" max="5367" width="71.109375" style="206" customWidth="1"/>
    <col min="5368" max="5368" width="16.33203125" style="206" customWidth="1"/>
    <col min="5369" max="5369" width="21.88671875" style="206" customWidth="1"/>
    <col min="5370" max="5370" width="4.109375" style="206" customWidth="1"/>
    <col min="5371" max="5621" width="9.109375" style="206"/>
    <col min="5622" max="5622" width="9.5546875" style="206" customWidth="1"/>
    <col min="5623" max="5623" width="71.109375" style="206" customWidth="1"/>
    <col min="5624" max="5624" width="16.33203125" style="206" customWidth="1"/>
    <col min="5625" max="5625" width="21.88671875" style="206" customWidth="1"/>
    <col min="5626" max="5626" width="4.109375" style="206" customWidth="1"/>
    <col min="5627" max="5877" width="9.109375" style="206"/>
    <col min="5878" max="5878" width="9.5546875" style="206" customWidth="1"/>
    <col min="5879" max="5879" width="71.109375" style="206" customWidth="1"/>
    <col min="5880" max="5880" width="16.33203125" style="206" customWidth="1"/>
    <col min="5881" max="5881" width="21.88671875" style="206" customWidth="1"/>
    <col min="5882" max="5882" width="4.109375" style="206" customWidth="1"/>
    <col min="5883" max="6133" width="9.109375" style="206"/>
    <col min="6134" max="6134" width="9.5546875" style="206" customWidth="1"/>
    <col min="6135" max="6135" width="71.109375" style="206" customWidth="1"/>
    <col min="6136" max="6136" width="16.33203125" style="206" customWidth="1"/>
    <col min="6137" max="6137" width="21.88671875" style="206" customWidth="1"/>
    <col min="6138" max="6138" width="4.109375" style="206" customWidth="1"/>
    <col min="6139" max="6389" width="9.109375" style="206"/>
    <col min="6390" max="6390" width="9.5546875" style="206" customWidth="1"/>
    <col min="6391" max="6391" width="71.109375" style="206" customWidth="1"/>
    <col min="6392" max="6392" width="16.33203125" style="206" customWidth="1"/>
    <col min="6393" max="6393" width="21.88671875" style="206" customWidth="1"/>
    <col min="6394" max="6394" width="4.109375" style="206" customWidth="1"/>
    <col min="6395" max="6645" width="9.109375" style="206"/>
    <col min="6646" max="6646" width="9.5546875" style="206" customWidth="1"/>
    <col min="6647" max="6647" width="71.109375" style="206" customWidth="1"/>
    <col min="6648" max="6648" width="16.33203125" style="206" customWidth="1"/>
    <col min="6649" max="6649" width="21.88671875" style="206" customWidth="1"/>
    <col min="6650" max="6650" width="4.109375" style="206" customWidth="1"/>
    <col min="6651" max="6901" width="9.109375" style="206"/>
    <col min="6902" max="6902" width="9.5546875" style="206" customWidth="1"/>
    <col min="6903" max="6903" width="71.109375" style="206" customWidth="1"/>
    <col min="6904" max="6904" width="16.33203125" style="206" customWidth="1"/>
    <col min="6905" max="6905" width="21.88671875" style="206" customWidth="1"/>
    <col min="6906" max="6906" width="4.109375" style="206" customWidth="1"/>
    <col min="6907" max="7157" width="9.109375" style="206"/>
    <col min="7158" max="7158" width="9.5546875" style="206" customWidth="1"/>
    <col min="7159" max="7159" width="71.109375" style="206" customWidth="1"/>
    <col min="7160" max="7160" width="16.33203125" style="206" customWidth="1"/>
    <col min="7161" max="7161" width="21.88671875" style="206" customWidth="1"/>
    <col min="7162" max="7162" width="4.109375" style="206" customWidth="1"/>
    <col min="7163" max="7413" width="9.109375" style="206"/>
    <col min="7414" max="7414" width="9.5546875" style="206" customWidth="1"/>
    <col min="7415" max="7415" width="71.109375" style="206" customWidth="1"/>
    <col min="7416" max="7416" width="16.33203125" style="206" customWidth="1"/>
    <col min="7417" max="7417" width="21.88671875" style="206" customWidth="1"/>
    <col min="7418" max="7418" width="4.109375" style="206" customWidth="1"/>
    <col min="7419" max="7669" width="9.109375" style="206"/>
    <col min="7670" max="7670" width="9.5546875" style="206" customWidth="1"/>
    <col min="7671" max="7671" width="71.109375" style="206" customWidth="1"/>
    <col min="7672" max="7672" width="16.33203125" style="206" customWidth="1"/>
    <col min="7673" max="7673" width="21.88671875" style="206" customWidth="1"/>
    <col min="7674" max="7674" width="4.109375" style="206" customWidth="1"/>
    <col min="7675" max="7925" width="9.109375" style="206"/>
    <col min="7926" max="7926" width="9.5546875" style="206" customWidth="1"/>
    <col min="7927" max="7927" width="71.109375" style="206" customWidth="1"/>
    <col min="7928" max="7928" width="16.33203125" style="206" customWidth="1"/>
    <col min="7929" max="7929" width="21.88671875" style="206" customWidth="1"/>
    <col min="7930" max="7930" width="4.109375" style="206" customWidth="1"/>
    <col min="7931" max="8181" width="9.109375" style="206"/>
    <col min="8182" max="8182" width="9.5546875" style="206" customWidth="1"/>
    <col min="8183" max="8183" width="71.109375" style="206" customWidth="1"/>
    <col min="8184" max="8184" width="16.33203125" style="206" customWidth="1"/>
    <col min="8185" max="8185" width="21.88671875" style="206" customWidth="1"/>
    <col min="8186" max="8186" width="4.109375" style="206" customWidth="1"/>
    <col min="8187" max="8437" width="9.109375" style="206"/>
    <col min="8438" max="8438" width="9.5546875" style="206" customWidth="1"/>
    <col min="8439" max="8439" width="71.109375" style="206" customWidth="1"/>
    <col min="8440" max="8440" width="16.33203125" style="206" customWidth="1"/>
    <col min="8441" max="8441" width="21.88671875" style="206" customWidth="1"/>
    <col min="8442" max="8442" width="4.109375" style="206" customWidth="1"/>
    <col min="8443" max="8693" width="9.109375" style="206"/>
    <col min="8694" max="8694" width="9.5546875" style="206" customWidth="1"/>
    <col min="8695" max="8695" width="71.109375" style="206" customWidth="1"/>
    <col min="8696" max="8696" width="16.33203125" style="206" customWidth="1"/>
    <col min="8697" max="8697" width="21.88671875" style="206" customWidth="1"/>
    <col min="8698" max="8698" width="4.109375" style="206" customWidth="1"/>
    <col min="8699" max="8949" width="9.109375" style="206"/>
    <col min="8950" max="8950" width="9.5546875" style="206" customWidth="1"/>
    <col min="8951" max="8951" width="71.109375" style="206" customWidth="1"/>
    <col min="8952" max="8952" width="16.33203125" style="206" customWidth="1"/>
    <col min="8953" max="8953" width="21.88671875" style="206" customWidth="1"/>
    <col min="8954" max="8954" width="4.109375" style="206" customWidth="1"/>
    <col min="8955" max="9205" width="9.109375" style="206"/>
    <col min="9206" max="9206" width="9.5546875" style="206" customWidth="1"/>
    <col min="9207" max="9207" width="71.109375" style="206" customWidth="1"/>
    <col min="9208" max="9208" width="16.33203125" style="206" customWidth="1"/>
    <col min="9209" max="9209" width="21.88671875" style="206" customWidth="1"/>
    <col min="9210" max="9210" width="4.109375" style="206" customWidth="1"/>
    <col min="9211" max="9461" width="9.109375" style="206"/>
    <col min="9462" max="9462" width="9.5546875" style="206" customWidth="1"/>
    <col min="9463" max="9463" width="71.109375" style="206" customWidth="1"/>
    <col min="9464" max="9464" width="16.33203125" style="206" customWidth="1"/>
    <col min="9465" max="9465" width="21.88671875" style="206" customWidth="1"/>
    <col min="9466" max="9466" width="4.109375" style="206" customWidth="1"/>
    <col min="9467" max="9717" width="9.109375" style="206"/>
    <col min="9718" max="9718" width="9.5546875" style="206" customWidth="1"/>
    <col min="9719" max="9719" width="71.109375" style="206" customWidth="1"/>
    <col min="9720" max="9720" width="16.33203125" style="206" customWidth="1"/>
    <col min="9721" max="9721" width="21.88671875" style="206" customWidth="1"/>
    <col min="9722" max="9722" width="4.109375" style="206" customWidth="1"/>
    <col min="9723" max="9973" width="9.109375" style="206"/>
    <col min="9974" max="9974" width="9.5546875" style="206" customWidth="1"/>
    <col min="9975" max="9975" width="71.109375" style="206" customWidth="1"/>
    <col min="9976" max="9976" width="16.33203125" style="206" customWidth="1"/>
    <col min="9977" max="9977" width="21.88671875" style="206" customWidth="1"/>
    <col min="9978" max="9978" width="4.109375" style="206" customWidth="1"/>
    <col min="9979" max="10229" width="9.109375" style="206"/>
    <col min="10230" max="10230" width="9.5546875" style="206" customWidth="1"/>
    <col min="10231" max="10231" width="71.109375" style="206" customWidth="1"/>
    <col min="10232" max="10232" width="16.33203125" style="206" customWidth="1"/>
    <col min="10233" max="10233" width="21.88671875" style="206" customWidth="1"/>
    <col min="10234" max="10234" width="4.109375" style="206" customWidth="1"/>
    <col min="10235" max="10485" width="9.109375" style="206"/>
    <col min="10486" max="10486" width="9.5546875" style="206" customWidth="1"/>
    <col min="10487" max="10487" width="71.109375" style="206" customWidth="1"/>
    <col min="10488" max="10488" width="16.33203125" style="206" customWidth="1"/>
    <col min="10489" max="10489" width="21.88671875" style="206" customWidth="1"/>
    <col min="10490" max="10490" width="4.109375" style="206" customWidth="1"/>
    <col min="10491" max="10741" width="9.109375" style="206"/>
    <col min="10742" max="10742" width="9.5546875" style="206" customWidth="1"/>
    <col min="10743" max="10743" width="71.109375" style="206" customWidth="1"/>
    <col min="10744" max="10744" width="16.33203125" style="206" customWidth="1"/>
    <col min="10745" max="10745" width="21.88671875" style="206" customWidth="1"/>
    <col min="10746" max="10746" width="4.109375" style="206" customWidth="1"/>
    <col min="10747" max="10997" width="9.109375" style="206"/>
    <col min="10998" max="10998" width="9.5546875" style="206" customWidth="1"/>
    <col min="10999" max="10999" width="71.109375" style="206" customWidth="1"/>
    <col min="11000" max="11000" width="16.33203125" style="206" customWidth="1"/>
    <col min="11001" max="11001" width="21.88671875" style="206" customWidth="1"/>
    <col min="11002" max="11002" width="4.109375" style="206" customWidth="1"/>
    <col min="11003" max="11253" width="9.109375" style="206"/>
    <col min="11254" max="11254" width="9.5546875" style="206" customWidth="1"/>
    <col min="11255" max="11255" width="71.109375" style="206" customWidth="1"/>
    <col min="11256" max="11256" width="16.33203125" style="206" customWidth="1"/>
    <col min="11257" max="11257" width="21.88671875" style="206" customWidth="1"/>
    <col min="11258" max="11258" width="4.109375" style="206" customWidth="1"/>
    <col min="11259" max="11509" width="9.109375" style="206"/>
    <col min="11510" max="11510" width="9.5546875" style="206" customWidth="1"/>
    <col min="11511" max="11511" width="71.109375" style="206" customWidth="1"/>
    <col min="11512" max="11512" width="16.33203125" style="206" customWidth="1"/>
    <col min="11513" max="11513" width="21.88671875" style="206" customWidth="1"/>
    <col min="11514" max="11514" width="4.109375" style="206" customWidth="1"/>
    <col min="11515" max="11765" width="9.109375" style="206"/>
    <col min="11766" max="11766" width="9.5546875" style="206" customWidth="1"/>
    <col min="11767" max="11767" width="71.109375" style="206" customWidth="1"/>
    <col min="11768" max="11768" width="16.33203125" style="206" customWidth="1"/>
    <col min="11769" max="11769" width="21.88671875" style="206" customWidth="1"/>
    <col min="11770" max="11770" width="4.109375" style="206" customWidth="1"/>
    <col min="11771" max="12021" width="9.109375" style="206"/>
    <col min="12022" max="12022" width="9.5546875" style="206" customWidth="1"/>
    <col min="12023" max="12023" width="71.109375" style="206" customWidth="1"/>
    <col min="12024" max="12024" width="16.33203125" style="206" customWidth="1"/>
    <col min="12025" max="12025" width="21.88671875" style="206" customWidth="1"/>
    <col min="12026" max="12026" width="4.109375" style="206" customWidth="1"/>
    <col min="12027" max="12277" width="9.109375" style="206"/>
    <col min="12278" max="12278" width="9.5546875" style="206" customWidth="1"/>
    <col min="12279" max="12279" width="71.109375" style="206" customWidth="1"/>
    <col min="12280" max="12280" width="16.33203125" style="206" customWidth="1"/>
    <col min="12281" max="12281" width="21.88671875" style="206" customWidth="1"/>
    <col min="12282" max="12282" width="4.109375" style="206" customWidth="1"/>
    <col min="12283" max="12533" width="9.109375" style="206"/>
    <col min="12534" max="12534" width="9.5546875" style="206" customWidth="1"/>
    <col min="12535" max="12535" width="71.109375" style="206" customWidth="1"/>
    <col min="12536" max="12536" width="16.33203125" style="206" customWidth="1"/>
    <col min="12537" max="12537" width="21.88671875" style="206" customWidth="1"/>
    <col min="12538" max="12538" width="4.109375" style="206" customWidth="1"/>
    <col min="12539" max="12789" width="9.109375" style="206"/>
    <col min="12790" max="12790" width="9.5546875" style="206" customWidth="1"/>
    <col min="12791" max="12791" width="71.109375" style="206" customWidth="1"/>
    <col min="12792" max="12792" width="16.33203125" style="206" customWidth="1"/>
    <col min="12793" max="12793" width="21.88671875" style="206" customWidth="1"/>
    <col min="12794" max="12794" width="4.109375" style="206" customWidth="1"/>
    <col min="12795" max="13045" width="9.109375" style="206"/>
    <col min="13046" max="13046" width="9.5546875" style="206" customWidth="1"/>
    <col min="13047" max="13047" width="71.109375" style="206" customWidth="1"/>
    <col min="13048" max="13048" width="16.33203125" style="206" customWidth="1"/>
    <col min="13049" max="13049" width="21.88671875" style="206" customWidth="1"/>
    <col min="13050" max="13050" width="4.109375" style="206" customWidth="1"/>
    <col min="13051" max="13301" width="9.109375" style="206"/>
    <col min="13302" max="13302" width="9.5546875" style="206" customWidth="1"/>
    <col min="13303" max="13303" width="71.109375" style="206" customWidth="1"/>
    <col min="13304" max="13304" width="16.33203125" style="206" customWidth="1"/>
    <col min="13305" max="13305" width="21.88671875" style="206" customWidth="1"/>
    <col min="13306" max="13306" width="4.109375" style="206" customWidth="1"/>
    <col min="13307" max="13557" width="9.109375" style="206"/>
    <col min="13558" max="13558" width="9.5546875" style="206" customWidth="1"/>
    <col min="13559" max="13559" width="71.109375" style="206" customWidth="1"/>
    <col min="13560" max="13560" width="16.33203125" style="206" customWidth="1"/>
    <col min="13561" max="13561" width="21.88671875" style="206" customWidth="1"/>
    <col min="13562" max="13562" width="4.109375" style="206" customWidth="1"/>
    <col min="13563" max="13813" width="9.109375" style="206"/>
    <col min="13814" max="13814" width="9.5546875" style="206" customWidth="1"/>
    <col min="13815" max="13815" width="71.109375" style="206" customWidth="1"/>
    <col min="13816" max="13816" width="16.33203125" style="206" customWidth="1"/>
    <col min="13817" max="13817" width="21.88671875" style="206" customWidth="1"/>
    <col min="13818" max="13818" width="4.109375" style="206" customWidth="1"/>
    <col min="13819" max="14069" width="9.109375" style="206"/>
    <col min="14070" max="14070" width="9.5546875" style="206" customWidth="1"/>
    <col min="14071" max="14071" width="71.109375" style="206" customWidth="1"/>
    <col min="14072" max="14072" width="16.33203125" style="206" customWidth="1"/>
    <col min="14073" max="14073" width="21.88671875" style="206" customWidth="1"/>
    <col min="14074" max="14074" width="4.109375" style="206" customWidth="1"/>
    <col min="14075" max="14325" width="9.109375" style="206"/>
    <col min="14326" max="14326" width="9.5546875" style="206" customWidth="1"/>
    <col min="14327" max="14327" width="71.109375" style="206" customWidth="1"/>
    <col min="14328" max="14328" width="16.33203125" style="206" customWidth="1"/>
    <col min="14329" max="14329" width="21.88671875" style="206" customWidth="1"/>
    <col min="14330" max="14330" width="4.109375" style="206" customWidth="1"/>
    <col min="14331" max="14581" width="9.109375" style="206"/>
    <col min="14582" max="14582" width="9.5546875" style="206" customWidth="1"/>
    <col min="14583" max="14583" width="71.109375" style="206" customWidth="1"/>
    <col min="14584" max="14584" width="16.33203125" style="206" customWidth="1"/>
    <col min="14585" max="14585" width="21.88671875" style="206" customWidth="1"/>
    <col min="14586" max="14586" width="4.109375" style="206" customWidth="1"/>
    <col min="14587" max="14837" width="9.109375" style="206"/>
    <col min="14838" max="14838" width="9.5546875" style="206" customWidth="1"/>
    <col min="14839" max="14839" width="71.109375" style="206" customWidth="1"/>
    <col min="14840" max="14840" width="16.33203125" style="206" customWidth="1"/>
    <col min="14841" max="14841" width="21.88671875" style="206" customWidth="1"/>
    <col min="14842" max="14842" width="4.109375" style="206" customWidth="1"/>
    <col min="14843" max="15093" width="9.109375" style="206"/>
    <col min="15094" max="15094" width="9.5546875" style="206" customWidth="1"/>
    <col min="15095" max="15095" width="71.109375" style="206" customWidth="1"/>
    <col min="15096" max="15096" width="16.33203125" style="206" customWidth="1"/>
    <col min="15097" max="15097" width="21.88671875" style="206" customWidth="1"/>
    <col min="15098" max="15098" width="4.109375" style="206" customWidth="1"/>
    <col min="15099" max="15349" width="9.109375" style="206"/>
    <col min="15350" max="15350" width="9.5546875" style="206" customWidth="1"/>
    <col min="15351" max="15351" width="71.109375" style="206" customWidth="1"/>
    <col min="15352" max="15352" width="16.33203125" style="206" customWidth="1"/>
    <col min="15353" max="15353" width="21.88671875" style="206" customWidth="1"/>
    <col min="15354" max="15354" width="4.109375" style="206" customWidth="1"/>
    <col min="15355" max="15605" width="9.109375" style="206"/>
    <col min="15606" max="15606" width="9.5546875" style="206" customWidth="1"/>
    <col min="15607" max="15607" width="71.109375" style="206" customWidth="1"/>
    <col min="15608" max="15608" width="16.33203125" style="206" customWidth="1"/>
    <col min="15609" max="15609" width="21.88671875" style="206" customWidth="1"/>
    <col min="15610" max="15610" width="4.109375" style="206" customWidth="1"/>
    <col min="15611" max="15861" width="9.109375" style="206"/>
    <col min="15862" max="15862" width="9.5546875" style="206" customWidth="1"/>
    <col min="15863" max="15863" width="71.109375" style="206" customWidth="1"/>
    <col min="15864" max="15864" width="16.33203125" style="206" customWidth="1"/>
    <col min="15865" max="15865" width="21.88671875" style="206" customWidth="1"/>
    <col min="15866" max="15866" width="4.109375" style="206" customWidth="1"/>
    <col min="15867" max="16117" width="9.109375" style="206"/>
    <col min="16118" max="16118" width="9.5546875" style="206" customWidth="1"/>
    <col min="16119" max="16119" width="71.109375" style="206" customWidth="1"/>
    <col min="16120" max="16120" width="16.33203125" style="206" customWidth="1"/>
    <col min="16121" max="16121" width="21.88671875" style="206" customWidth="1"/>
    <col min="16122" max="16122" width="4.109375" style="206" customWidth="1"/>
    <col min="16123" max="16384" width="9.109375" style="206"/>
  </cols>
  <sheetData>
    <row r="1" spans="1:4" s="38" customFormat="1" ht="33.75" customHeight="1">
      <c r="A1" s="179" t="s">
        <v>22</v>
      </c>
      <c r="B1" s="202" t="s">
        <v>1</v>
      </c>
      <c r="C1" s="202" t="s">
        <v>58</v>
      </c>
      <c r="D1" s="381" t="s">
        <v>25</v>
      </c>
    </row>
    <row r="2" spans="1:4" ht="14.25" customHeight="1">
      <c r="A2" s="203"/>
      <c r="B2" s="204"/>
      <c r="C2" s="205"/>
      <c r="D2" s="382"/>
    </row>
    <row r="3" spans="1:4" s="17" customFormat="1" ht="15" customHeight="1">
      <c r="A3" s="11"/>
      <c r="B3" s="128" t="s">
        <v>760</v>
      </c>
      <c r="C3" s="21"/>
      <c r="D3" s="383"/>
    </row>
    <row r="4" spans="1:4" ht="14.25" customHeight="1">
      <c r="A4" s="207"/>
      <c r="B4" s="128" t="s">
        <v>763</v>
      </c>
      <c r="C4" s="208"/>
      <c r="D4" s="382"/>
    </row>
    <row r="5" spans="1:4" ht="14.25" customHeight="1">
      <c r="A5" s="207"/>
      <c r="B5" s="12"/>
      <c r="C5" s="208"/>
      <c r="D5" s="382"/>
    </row>
    <row r="6" spans="1:4" ht="14.25" customHeight="1">
      <c r="A6" s="207"/>
      <c r="B6" s="12"/>
      <c r="C6" s="208"/>
      <c r="D6" s="382"/>
    </row>
    <row r="7" spans="1:4" ht="14.25" customHeight="1">
      <c r="A7" s="207"/>
      <c r="B7" s="209" t="s">
        <v>105</v>
      </c>
      <c r="C7" s="208"/>
      <c r="D7" s="382"/>
    </row>
    <row r="8" spans="1:4" ht="14.25" customHeight="1">
      <c r="A8" s="207"/>
      <c r="C8" s="211"/>
      <c r="D8" s="382"/>
    </row>
    <row r="9" spans="1:4" ht="14.25" customHeight="1">
      <c r="A9" s="207"/>
      <c r="B9" s="166"/>
      <c r="C9" s="208"/>
      <c r="D9" s="382"/>
    </row>
    <row r="10" spans="1:4" ht="14.25" customHeight="1">
      <c r="A10" s="207"/>
      <c r="B10" s="166"/>
      <c r="C10" s="208"/>
      <c r="D10" s="382"/>
    </row>
    <row r="11" spans="1:4" ht="14.25" customHeight="1">
      <c r="A11" s="207"/>
      <c r="B11" s="166"/>
      <c r="C11" s="208"/>
      <c r="D11" s="382"/>
    </row>
    <row r="12" spans="1:4" ht="14.25" customHeight="1">
      <c r="A12" s="207">
        <v>1</v>
      </c>
      <c r="B12" s="166" t="s">
        <v>527</v>
      </c>
      <c r="C12" s="212"/>
      <c r="D12" s="382">
        <f>Preliminaries!K546</f>
        <v>0</v>
      </c>
    </row>
    <row r="13" spans="1:4" ht="14.25" customHeight="1">
      <c r="A13" s="207"/>
      <c r="B13" s="166"/>
      <c r="C13" s="213"/>
      <c r="D13" s="384"/>
    </row>
    <row r="14" spans="1:4" ht="14.25" customHeight="1">
      <c r="A14" s="207"/>
      <c r="B14" s="214"/>
      <c r="C14" s="212"/>
      <c r="D14" s="382"/>
    </row>
    <row r="15" spans="1:4" ht="14.25" customHeight="1">
      <c r="A15" s="207">
        <v>2</v>
      </c>
      <c r="B15" s="214" t="s">
        <v>529</v>
      </c>
      <c r="C15" s="212"/>
      <c r="D15" s="382">
        <f>SUM('25M3 - Elevated Water tank'!I506)</f>
        <v>0</v>
      </c>
    </row>
    <row r="16" spans="1:4" ht="14.25" customHeight="1">
      <c r="A16" s="207"/>
      <c r="B16" s="214"/>
      <c r="C16" s="212"/>
      <c r="D16" s="382"/>
    </row>
    <row r="17" spans="1:6" ht="14.25" customHeight="1">
      <c r="A17" s="207"/>
      <c r="B17" s="214"/>
      <c r="C17" s="212"/>
      <c r="D17" s="382"/>
    </row>
    <row r="18" spans="1:6" ht="14.25" customHeight="1">
      <c r="A18" s="207">
        <v>3</v>
      </c>
      <c r="B18" s="214" t="s">
        <v>630</v>
      </c>
      <c r="C18" s="212"/>
      <c r="D18" s="382">
        <f>'Well Construction'!I117</f>
        <v>0</v>
      </c>
    </row>
    <row r="19" spans="1:6" ht="14.25" customHeight="1">
      <c r="A19" s="207"/>
      <c r="B19" s="166"/>
      <c r="C19" s="213"/>
      <c r="D19" s="382"/>
    </row>
    <row r="20" spans="1:6" ht="14.25" customHeight="1">
      <c r="A20" s="207"/>
      <c r="B20" s="166"/>
      <c r="C20" s="213"/>
      <c r="D20" s="382"/>
    </row>
    <row r="21" spans="1:6" ht="14.25" customHeight="1">
      <c r="A21" s="207">
        <v>4</v>
      </c>
      <c r="B21" s="166" t="s">
        <v>631</v>
      </c>
      <c r="C21" s="213"/>
      <c r="D21" s="382">
        <f>Solar!I302</f>
        <v>0</v>
      </c>
    </row>
    <row r="22" spans="1:6" ht="14.25" customHeight="1">
      <c r="A22" s="207"/>
      <c r="B22" s="166"/>
      <c r="C22" s="213"/>
      <c r="D22" s="382"/>
    </row>
    <row r="23" spans="1:6" ht="14.25" customHeight="1">
      <c r="A23" s="207"/>
      <c r="B23" s="166"/>
      <c r="C23" s="213"/>
      <c r="D23" s="382"/>
    </row>
    <row r="24" spans="1:6" ht="14.25" customHeight="1">
      <c r="A24" s="207">
        <v>5</v>
      </c>
      <c r="B24" s="166" t="s">
        <v>635</v>
      </c>
      <c r="C24" s="213"/>
      <c r="D24" s="382">
        <f>SUM('Pipeline and fence'!I237)</f>
        <v>0</v>
      </c>
    </row>
    <row r="25" spans="1:6" ht="14.25" customHeight="1">
      <c r="A25" s="207"/>
      <c r="B25" s="166"/>
      <c r="C25" s="213"/>
      <c r="D25" s="382"/>
    </row>
    <row r="26" spans="1:6" ht="14.25" customHeight="1">
      <c r="A26" s="207"/>
      <c r="B26" s="166"/>
      <c r="C26" s="213"/>
      <c r="D26" s="382"/>
    </row>
    <row r="27" spans="1:6" ht="14.25" customHeight="1">
      <c r="A27" s="207">
        <v>6</v>
      </c>
      <c r="B27" s="166" t="s">
        <v>634</v>
      </c>
      <c r="C27" s="347"/>
      <c r="D27" s="382">
        <f>SUM('Water Kiosk'!F30)</f>
        <v>0</v>
      </c>
    </row>
    <row r="28" spans="1:6" ht="14.25" customHeight="1">
      <c r="A28" s="207"/>
      <c r="B28" s="166"/>
      <c r="C28" s="347"/>
      <c r="D28" s="382"/>
    </row>
    <row r="29" spans="1:6" ht="14.25" customHeight="1">
      <c r="A29" s="207"/>
      <c r="B29" s="166"/>
      <c r="C29" s="208"/>
      <c r="D29" s="382"/>
    </row>
    <row r="30" spans="1:6" ht="14.25" customHeight="1">
      <c r="A30" s="207"/>
      <c r="B30" s="166"/>
      <c r="C30" s="208"/>
      <c r="D30" s="382"/>
    </row>
    <row r="31" spans="1:6" ht="14.25" customHeight="1">
      <c r="A31" s="207"/>
      <c r="B31" s="209"/>
      <c r="C31" s="208"/>
      <c r="D31" s="382"/>
    </row>
    <row r="32" spans="1:6" ht="21" customHeight="1">
      <c r="A32" s="207"/>
      <c r="B32" s="215" t="s">
        <v>528</v>
      </c>
      <c r="C32" s="216" t="s">
        <v>53</v>
      </c>
      <c r="D32" s="385">
        <f>SUM(D12:D31)</f>
        <v>0</v>
      </c>
      <c r="E32" s="217"/>
      <c r="F32" s="217"/>
    </row>
    <row r="33" spans="1:5" ht="14.25" customHeight="1">
      <c r="A33" s="207"/>
      <c r="B33" s="166"/>
      <c r="C33" s="208"/>
      <c r="D33" s="382"/>
    </row>
    <row r="34" spans="1:5" ht="14.25" customHeight="1" thickBot="1">
      <c r="A34" s="207"/>
      <c r="B34" s="166"/>
      <c r="C34" s="208"/>
      <c r="D34" s="386"/>
    </row>
    <row r="35" spans="1:5" ht="14.25" customHeight="1" thickTop="1">
      <c r="A35" s="207"/>
      <c r="B35" s="166"/>
      <c r="C35" s="208"/>
      <c r="D35" s="382"/>
    </row>
    <row r="36" spans="1:5" ht="14.25" customHeight="1">
      <c r="A36" s="207"/>
      <c r="B36" s="166"/>
      <c r="C36" s="208"/>
      <c r="D36" s="382"/>
    </row>
    <row r="37" spans="1:5" ht="14.25" customHeight="1">
      <c r="A37" s="207"/>
      <c r="B37" s="166"/>
      <c r="C37" s="208"/>
      <c r="D37" s="382"/>
    </row>
    <row r="38" spans="1:5" ht="14.25" customHeight="1">
      <c r="A38" s="207"/>
      <c r="B38" s="166"/>
      <c r="C38" s="208"/>
      <c r="D38" s="382"/>
    </row>
    <row r="39" spans="1:5" ht="14.25" customHeight="1">
      <c r="A39" s="207"/>
      <c r="B39" s="218"/>
      <c r="C39" s="219"/>
      <c r="D39" s="387"/>
      <c r="E39" s="217"/>
    </row>
    <row r="40" spans="1:5" s="220" customFormat="1" ht="14.25" customHeight="1">
      <c r="A40" s="207"/>
      <c r="B40" s="204"/>
      <c r="C40" s="208"/>
      <c r="D40" s="382"/>
    </row>
    <row r="41" spans="1:5" s="220" customFormat="1" ht="14.25" customHeight="1">
      <c r="A41" s="207"/>
      <c r="B41" s="166" t="s">
        <v>439</v>
      </c>
      <c r="C41" s="167"/>
      <c r="D41" s="382"/>
      <c r="E41" s="221"/>
    </row>
    <row r="42" spans="1:5" s="220" customFormat="1" ht="14.25" customHeight="1">
      <c r="A42" s="207"/>
      <c r="B42" s="166"/>
      <c r="C42" s="167"/>
      <c r="D42" s="382"/>
    </row>
    <row r="43" spans="1:5" s="220" customFormat="1" ht="14.25" customHeight="1">
      <c r="A43" s="207"/>
      <c r="B43" s="166" t="s">
        <v>440</v>
      </c>
      <c r="C43" s="168"/>
      <c r="D43" s="382"/>
      <c r="E43" s="221"/>
    </row>
    <row r="44" spans="1:5" s="220" customFormat="1" ht="14.25" customHeight="1">
      <c r="A44" s="207"/>
      <c r="B44" s="166"/>
      <c r="C44" s="167"/>
      <c r="D44" s="382"/>
    </row>
    <row r="45" spans="1:5" s="220" customFormat="1" ht="14.25" customHeight="1">
      <c r="A45" s="207"/>
      <c r="B45" s="166"/>
      <c r="C45" s="167"/>
      <c r="D45" s="382"/>
    </row>
    <row r="46" spans="1:5" s="220" customFormat="1" ht="14.25" customHeight="1">
      <c r="A46" s="207"/>
      <c r="B46" s="166" t="s">
        <v>441</v>
      </c>
      <c r="C46" s="167"/>
      <c r="D46" s="382"/>
    </row>
    <row r="47" spans="1:5" s="220" customFormat="1" ht="14.25" customHeight="1">
      <c r="A47" s="207"/>
      <c r="B47" s="166"/>
      <c r="C47" s="167"/>
      <c r="D47" s="382"/>
    </row>
    <row r="48" spans="1:5" s="220" customFormat="1" ht="14.25" customHeight="1">
      <c r="A48" s="207"/>
      <c r="B48" s="166"/>
      <c r="C48" s="167"/>
      <c r="D48" s="382"/>
    </row>
    <row r="49" spans="1:4" s="220" customFormat="1" ht="14.25" customHeight="1">
      <c r="A49" s="207"/>
      <c r="B49" s="166" t="s">
        <v>442</v>
      </c>
      <c r="C49" s="167"/>
      <c r="D49" s="382"/>
    </row>
    <row r="50" spans="1:4" s="220" customFormat="1" ht="14.25" customHeight="1">
      <c r="A50" s="207"/>
      <c r="B50" s="166"/>
      <c r="C50" s="167"/>
      <c r="D50" s="382"/>
    </row>
    <row r="51" spans="1:4" s="220" customFormat="1" ht="14.25" customHeight="1">
      <c r="A51" s="207"/>
      <c r="B51" s="166"/>
      <c r="C51" s="167"/>
      <c r="D51" s="382"/>
    </row>
    <row r="52" spans="1:4" s="220" customFormat="1" ht="14.25" customHeight="1">
      <c r="A52" s="207"/>
      <c r="B52" s="166" t="s">
        <v>443</v>
      </c>
      <c r="C52" s="167"/>
      <c r="D52" s="382"/>
    </row>
    <row r="53" spans="1:4" s="220" customFormat="1" ht="14.25" customHeight="1">
      <c r="A53" s="207"/>
      <c r="B53" s="166"/>
      <c r="C53" s="167"/>
      <c r="D53" s="382"/>
    </row>
    <row r="54" spans="1:4" s="220" customFormat="1" ht="14.25" customHeight="1">
      <c r="A54" s="207"/>
      <c r="B54" s="166"/>
      <c r="C54" s="167"/>
      <c r="D54" s="382"/>
    </row>
    <row r="55" spans="1:4" s="220" customFormat="1" ht="14.25" customHeight="1">
      <c r="A55" s="207"/>
      <c r="B55" s="166" t="s">
        <v>444</v>
      </c>
      <c r="C55" s="167"/>
      <c r="D55" s="382"/>
    </row>
    <row r="56" spans="1:4" s="220" customFormat="1" ht="14.25" customHeight="1">
      <c r="A56" s="207"/>
      <c r="B56" s="166"/>
      <c r="C56" s="167"/>
      <c r="D56" s="382"/>
    </row>
    <row r="57" spans="1:4" s="220" customFormat="1" ht="14.25" customHeight="1">
      <c r="A57" s="207"/>
      <c r="B57" s="166" t="s">
        <v>445</v>
      </c>
      <c r="C57" s="169"/>
      <c r="D57" s="382"/>
    </row>
    <row r="58" spans="1:4" s="220" customFormat="1" ht="14.25" customHeight="1">
      <c r="A58" s="207"/>
      <c r="B58" s="166"/>
      <c r="C58" s="169"/>
      <c r="D58" s="382"/>
    </row>
    <row r="59" spans="1:4" s="220" customFormat="1" ht="14.25" customHeight="1">
      <c r="A59" s="207"/>
      <c r="B59" s="166" t="s">
        <v>446</v>
      </c>
      <c r="C59" s="169"/>
      <c r="D59" s="382"/>
    </row>
    <row r="60" spans="1:4" s="220" customFormat="1" ht="14.25" customHeight="1">
      <c r="A60" s="207"/>
      <c r="B60" s="166"/>
      <c r="C60" s="169"/>
      <c r="D60" s="382"/>
    </row>
    <row r="61" spans="1:4" s="220" customFormat="1" ht="14.25" customHeight="1">
      <c r="A61" s="207"/>
      <c r="B61" s="166"/>
      <c r="C61" s="167"/>
      <c r="D61" s="382"/>
    </row>
    <row r="62" spans="1:4" s="220" customFormat="1" ht="14.25" customHeight="1">
      <c r="A62" s="207"/>
      <c r="B62" s="166" t="s">
        <v>442</v>
      </c>
      <c r="C62" s="169"/>
      <c r="D62" s="382"/>
    </row>
    <row r="63" spans="1:4" s="220" customFormat="1" ht="14.25" customHeight="1">
      <c r="A63" s="207"/>
      <c r="B63" s="166"/>
      <c r="C63" s="169"/>
      <c r="D63" s="382"/>
    </row>
    <row r="64" spans="1:4" s="220" customFormat="1" ht="14.25" customHeight="1">
      <c r="A64" s="207"/>
      <c r="B64" s="166"/>
      <c r="C64" s="169"/>
      <c r="D64" s="382"/>
    </row>
    <row r="65" spans="1:4" s="220" customFormat="1" ht="14.25" customHeight="1">
      <c r="A65" s="207"/>
      <c r="B65" s="166" t="s">
        <v>447</v>
      </c>
      <c r="C65" s="169"/>
      <c r="D65" s="382"/>
    </row>
    <row r="66" spans="1:4" s="220" customFormat="1" ht="14.25" customHeight="1">
      <c r="A66" s="222"/>
      <c r="B66" s="482"/>
      <c r="C66" s="483"/>
      <c r="D66" s="483"/>
    </row>
  </sheetData>
  <mergeCells count="1">
    <mergeCell ref="B66:D66"/>
  </mergeCells>
  <pageMargins left="0.7" right="0.7" top="0.75" bottom="0.75" header="0.3" footer="0.3"/>
  <pageSetup scale="70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</vt:i4>
      </vt:variant>
    </vt:vector>
  </HeadingPairs>
  <TitlesOfParts>
    <vt:vector size="9" baseType="lpstr">
      <vt:lpstr>Preliminaries</vt:lpstr>
      <vt:lpstr>25M3 - Elevated Water tank</vt:lpstr>
      <vt:lpstr>Well Construction</vt:lpstr>
      <vt:lpstr>Solar</vt:lpstr>
      <vt:lpstr>Pipeline and fence</vt:lpstr>
      <vt:lpstr>Water Kiosk</vt:lpstr>
      <vt:lpstr>Grand summary</vt:lpstr>
      <vt:lpstr>Solar!Print_Area</vt:lpstr>
      <vt:lpstr>'Water Kiosk'!Print_Area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KHAYRE Omar</dc:creator>
  <cp:lastModifiedBy>WANJA David</cp:lastModifiedBy>
  <cp:lastPrinted>2018-06-21T12:15:38Z</cp:lastPrinted>
  <dcterms:created xsi:type="dcterms:W3CDTF">2014-10-07T00:35:15Z</dcterms:created>
  <dcterms:modified xsi:type="dcterms:W3CDTF">2019-11-07T08:33:36Z</dcterms:modified>
</cp:coreProperties>
</file>